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90" yWindow="30" windowWidth="20745" windowHeight="9555"/>
  </bookViews>
  <sheets>
    <sheet name="Intro" sheetId="6" r:id="rId1"/>
    <sheet name="Instructions" sheetId="7" r:id="rId2"/>
    <sheet name="SURE" sheetId="1" r:id="rId3"/>
    <sheet name="DCP" sheetId="4" r:id="rId4"/>
    <sheet name="Summary" sheetId="5" r:id="rId5"/>
    <sheet name="County List" sheetId="8" r:id="rId6"/>
  </sheets>
  <definedNames>
    <definedName name="_xlnm.Print_Area" localSheetId="3">DCP!$B$6:$AP$60</definedName>
    <definedName name="_xlnm.Print_Area" localSheetId="1">Instructions!$B$1:$B$132</definedName>
    <definedName name="_xlnm.Print_Area" localSheetId="4">Summary!$B$2:$H$38</definedName>
    <definedName name="_xlnm.Print_Area" localSheetId="2">SURE!$B$6:$P$108</definedName>
    <definedName name="_xlnm.Print_Titles" localSheetId="3">DCP!$B:$B,DCP!$6:$10</definedName>
    <definedName name="_xlnm.Print_Titles" localSheetId="1">Instructions!$3:$4</definedName>
    <definedName name="_xlnm.Print_Titles" localSheetId="2">SURE!$6:$8</definedName>
    <definedName name="TABLE" localSheetId="2">SURE!#REF!</definedName>
    <definedName name="TABLE_2" localSheetId="2">SURE!#REF!</definedName>
    <definedName name="TABLE_3" localSheetId="2">SURE!#REF!</definedName>
  </definedNames>
  <calcPr calcId="125725"/>
</workbook>
</file>

<file path=xl/calcChain.xml><?xml version="1.0" encoding="utf-8"?>
<calcChain xmlns="http://schemas.openxmlformats.org/spreadsheetml/2006/main">
  <c r="F176" i="1"/>
  <c r="F175"/>
  <c r="F174"/>
  <c r="F173"/>
  <c r="F172"/>
  <c r="F170"/>
  <c r="F171"/>
  <c r="F167"/>
  <c r="F168"/>
  <c r="F169"/>
  <c r="F166"/>
  <c r="F164"/>
  <c r="F165"/>
  <c r="F162"/>
  <c r="F163"/>
  <c r="F151"/>
  <c r="F152"/>
  <c r="F153"/>
  <c r="F154"/>
  <c r="F155"/>
  <c r="F161"/>
  <c r="F160"/>
  <c r="F159"/>
  <c r="F158"/>
  <c r="F157"/>
  <c r="F156"/>
  <c r="F145"/>
  <c r="F146"/>
  <c r="F147"/>
  <c r="F148"/>
  <c r="F149"/>
  <c r="F150"/>
  <c r="F130"/>
  <c r="F131"/>
  <c r="F132"/>
  <c r="F133"/>
  <c r="F134"/>
  <c r="F135"/>
  <c r="F136"/>
  <c r="F137"/>
  <c r="F138"/>
  <c r="F139"/>
  <c r="F140"/>
  <c r="F141"/>
  <c r="F142"/>
  <c r="F143"/>
  <c r="F144"/>
  <c r="F129"/>
  <c r="I7" i="5"/>
  <c r="T10" i="1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46"/>
  <c r="T47"/>
  <c r="T48"/>
  <c r="T49"/>
  <c r="T50"/>
  <c r="T51"/>
  <c r="T52"/>
  <c r="T53"/>
  <c r="T54"/>
  <c r="T55"/>
  <c r="T56"/>
  <c r="T57"/>
  <c r="T58"/>
  <c r="T59"/>
  <c r="T60"/>
  <c r="T61"/>
  <c r="T62"/>
  <c r="T63"/>
  <c r="T64"/>
  <c r="T65"/>
  <c r="T66"/>
  <c r="T67"/>
  <c r="T68"/>
  <c r="T69"/>
  <c r="T70"/>
  <c r="T71"/>
  <c r="T72"/>
  <c r="T73"/>
  <c r="T74"/>
  <c r="T75"/>
  <c r="T76"/>
  <c r="T77"/>
  <c r="T78"/>
  <c r="T79"/>
  <c r="T80"/>
  <c r="T81"/>
  <c r="T82"/>
  <c r="T83"/>
  <c r="T84"/>
  <c r="T85"/>
  <c r="T86"/>
  <c r="T87"/>
  <c r="T88"/>
  <c r="T89"/>
  <c r="T90"/>
  <c r="T91"/>
  <c r="T92"/>
  <c r="T93"/>
  <c r="T94"/>
  <c r="T95"/>
  <c r="T96"/>
  <c r="T97"/>
  <c r="T98"/>
  <c r="T99"/>
  <c r="T100"/>
  <c r="T101"/>
  <c r="T102"/>
  <c r="T103"/>
  <c r="T104"/>
  <c r="T105"/>
  <c r="T106"/>
  <c r="T107"/>
  <c r="T108"/>
  <c r="T9"/>
  <c r="S129"/>
  <c r="T129"/>
  <c r="Q129"/>
  <c r="U129"/>
  <c r="S130"/>
  <c r="T130"/>
  <c r="Q130"/>
  <c r="U130"/>
  <c r="S131"/>
  <c r="T131"/>
  <c r="Q131"/>
  <c r="U131"/>
  <c r="S132"/>
  <c r="T132"/>
  <c r="Q132"/>
  <c r="U132"/>
  <c r="S133"/>
  <c r="T133"/>
  <c r="Q133"/>
  <c r="U133"/>
  <c r="S134"/>
  <c r="T134"/>
  <c r="Q134"/>
  <c r="U134"/>
  <c r="S135"/>
  <c r="T135"/>
  <c r="Q135"/>
  <c r="U135"/>
  <c r="S136"/>
  <c r="T136"/>
  <c r="Q136"/>
  <c r="U136"/>
  <c r="S137"/>
  <c r="T137"/>
  <c r="Q137"/>
  <c r="U137"/>
  <c r="S138"/>
  <c r="T138"/>
  <c r="Q138"/>
  <c r="U138"/>
  <c r="S139"/>
  <c r="T139"/>
  <c r="Q139"/>
  <c r="U139"/>
  <c r="S140"/>
  <c r="T140"/>
  <c r="Q140"/>
  <c r="U140"/>
  <c r="S141"/>
  <c r="T141"/>
  <c r="Q141"/>
  <c r="U141"/>
  <c r="S142"/>
  <c r="T142"/>
  <c r="Q142"/>
  <c r="U142"/>
  <c r="S143"/>
  <c r="T143"/>
  <c r="Q143"/>
  <c r="U143"/>
  <c r="S144"/>
  <c r="T144"/>
  <c r="Q144"/>
  <c r="U144"/>
  <c r="S145"/>
  <c r="T145"/>
  <c r="Q145"/>
  <c r="U145"/>
  <c r="S146"/>
  <c r="T146"/>
  <c r="Q146"/>
  <c r="U146"/>
  <c r="S147"/>
  <c r="T147"/>
  <c r="Q147"/>
  <c r="U147"/>
  <c r="S148"/>
  <c r="T148"/>
  <c r="Q148"/>
  <c r="U148"/>
  <c r="S149"/>
  <c r="T149"/>
  <c r="Q149"/>
  <c r="U149"/>
  <c r="S150"/>
  <c r="T150"/>
  <c r="Q150"/>
  <c r="U150"/>
  <c r="S151"/>
  <c r="T151"/>
  <c r="Q151"/>
  <c r="U151"/>
  <c r="S152"/>
  <c r="T152"/>
  <c r="Q152"/>
  <c r="U152"/>
  <c r="S153"/>
  <c r="T153"/>
  <c r="Q153"/>
  <c r="U153"/>
  <c r="S154"/>
  <c r="T154"/>
  <c r="Q154"/>
  <c r="U154"/>
  <c r="S155"/>
  <c r="T155"/>
  <c r="Q155"/>
  <c r="U155"/>
  <c r="S156"/>
  <c r="T156"/>
  <c r="Q156"/>
  <c r="U156"/>
  <c r="S157"/>
  <c r="T157"/>
  <c r="Q157"/>
  <c r="U157"/>
  <c r="S158"/>
  <c r="T158"/>
  <c r="Q158"/>
  <c r="U158"/>
  <c r="S159"/>
  <c r="T159"/>
  <c r="Q159"/>
  <c r="U159"/>
  <c r="S160"/>
  <c r="T160"/>
  <c r="Q160"/>
  <c r="U160"/>
  <c r="S161"/>
  <c r="T161"/>
  <c r="Q161"/>
  <c r="U161"/>
  <c r="S162"/>
  <c r="T162"/>
  <c r="Q162"/>
  <c r="U162"/>
  <c r="S163"/>
  <c r="T163"/>
  <c r="Q163"/>
  <c r="U163"/>
  <c r="S164"/>
  <c r="T164"/>
  <c r="Q164"/>
  <c r="U164"/>
  <c r="S165"/>
  <c r="T165"/>
  <c r="Q165"/>
  <c r="U165"/>
  <c r="S166"/>
  <c r="T166"/>
  <c r="Q166"/>
  <c r="U166"/>
  <c r="S167"/>
  <c r="T167"/>
  <c r="Q167"/>
  <c r="U167"/>
  <c r="S168"/>
  <c r="T168"/>
  <c r="Q168"/>
  <c r="U168"/>
  <c r="S169"/>
  <c r="T169"/>
  <c r="Q169"/>
  <c r="U169"/>
  <c r="S170"/>
  <c r="T170"/>
  <c r="Q170"/>
  <c r="U170"/>
  <c r="S171"/>
  <c r="T171"/>
  <c r="Q171"/>
  <c r="U171"/>
  <c r="S172"/>
  <c r="T172"/>
  <c r="Q172"/>
  <c r="U172"/>
  <c r="S173"/>
  <c r="T173"/>
  <c r="Q173"/>
  <c r="U173"/>
  <c r="S174"/>
  <c r="T174"/>
  <c r="Q174"/>
  <c r="U174"/>
  <c r="S175"/>
  <c r="T175"/>
  <c r="Q175"/>
  <c r="U175"/>
  <c r="S176"/>
  <c r="T176"/>
  <c r="Q176"/>
  <c r="U176"/>
  <c r="U177"/>
  <c r="C14" i="5"/>
  <c r="R129" i="1"/>
  <c r="R130"/>
  <c r="R131"/>
  <c r="R132"/>
  <c r="R133"/>
  <c r="R134"/>
  <c r="R135"/>
  <c r="R136"/>
  <c r="R137"/>
  <c r="R138"/>
  <c r="R139"/>
  <c r="R140"/>
  <c r="R141"/>
  <c r="R142"/>
  <c r="R143"/>
  <c r="R144"/>
  <c r="R145"/>
  <c r="R146"/>
  <c r="R147"/>
  <c r="R148"/>
  <c r="R149"/>
  <c r="R150"/>
  <c r="R151"/>
  <c r="R152"/>
  <c r="R153"/>
  <c r="R154"/>
  <c r="R155"/>
  <c r="R156"/>
  <c r="R157"/>
  <c r="R158"/>
  <c r="R159"/>
  <c r="R160"/>
  <c r="R161"/>
  <c r="R162"/>
  <c r="R163"/>
  <c r="R164"/>
  <c r="R165"/>
  <c r="R166"/>
  <c r="R167"/>
  <c r="R168"/>
  <c r="R169"/>
  <c r="R170"/>
  <c r="R171"/>
  <c r="R172"/>
  <c r="R173"/>
  <c r="R174"/>
  <c r="R175"/>
  <c r="R176"/>
  <c r="R177"/>
  <c r="C17" i="5" s="1"/>
  <c r="Y9" i="1"/>
  <c r="AA9"/>
  <c r="AI9"/>
  <c r="Y10"/>
  <c r="AA10"/>
  <c r="AI10"/>
  <c r="Y11"/>
  <c r="AA11"/>
  <c r="AI11"/>
  <c r="Y12"/>
  <c r="AA12"/>
  <c r="AI12"/>
  <c r="Y13"/>
  <c r="AA13"/>
  <c r="AI13"/>
  <c r="Y14"/>
  <c r="AA14"/>
  <c r="AI14"/>
  <c r="Y15"/>
  <c r="AA15"/>
  <c r="AI15"/>
  <c r="Y16"/>
  <c r="AA16"/>
  <c r="AI16"/>
  <c r="Y17"/>
  <c r="AA17"/>
  <c r="AI17"/>
  <c r="Y18"/>
  <c r="AA18"/>
  <c r="AI18"/>
  <c r="Y19"/>
  <c r="AA19"/>
  <c r="AI19"/>
  <c r="Y20"/>
  <c r="AA20"/>
  <c r="AI20"/>
  <c r="Y21"/>
  <c r="AA21"/>
  <c r="AI21"/>
  <c r="Y22"/>
  <c r="AA22"/>
  <c r="AI22"/>
  <c r="Y23"/>
  <c r="AA23"/>
  <c r="AI23"/>
  <c r="Y24"/>
  <c r="AA24"/>
  <c r="AI24"/>
  <c r="Y25"/>
  <c r="AA25"/>
  <c r="AI25"/>
  <c r="Y26"/>
  <c r="AA26"/>
  <c r="AI26"/>
  <c r="Y27"/>
  <c r="AA27"/>
  <c r="AI27"/>
  <c r="Y28"/>
  <c r="AA28"/>
  <c r="AI28"/>
  <c r="Y29"/>
  <c r="AA29"/>
  <c r="AI29"/>
  <c r="Y30"/>
  <c r="AA30"/>
  <c r="AI30"/>
  <c r="Y31"/>
  <c r="AA31"/>
  <c r="AI31"/>
  <c r="Y32"/>
  <c r="AA32"/>
  <c r="AI32"/>
  <c r="Y33"/>
  <c r="AA33"/>
  <c r="AI33"/>
  <c r="Y34"/>
  <c r="AA34"/>
  <c r="AI34"/>
  <c r="Y35"/>
  <c r="AA35"/>
  <c r="AI35"/>
  <c r="Y36"/>
  <c r="AA36"/>
  <c r="AI36"/>
  <c r="Y37"/>
  <c r="AA37"/>
  <c r="AI37"/>
  <c r="Y38"/>
  <c r="AA38"/>
  <c r="AI38"/>
  <c r="Y39"/>
  <c r="AA39"/>
  <c r="AI39"/>
  <c r="Y40"/>
  <c r="AA40"/>
  <c r="AI40"/>
  <c r="Y41"/>
  <c r="AA41"/>
  <c r="AI41"/>
  <c r="Y42"/>
  <c r="AA42"/>
  <c r="AI42"/>
  <c r="Y43"/>
  <c r="AA43"/>
  <c r="AI43"/>
  <c r="Y44"/>
  <c r="AA44"/>
  <c r="AI44"/>
  <c r="Y45"/>
  <c r="AA45"/>
  <c r="AI45"/>
  <c r="Y46"/>
  <c r="AA46"/>
  <c r="AI46"/>
  <c r="Y47"/>
  <c r="AA47"/>
  <c r="AI47"/>
  <c r="Y48"/>
  <c r="AA48"/>
  <c r="AI48"/>
  <c r="Y49"/>
  <c r="AA49"/>
  <c r="AI49"/>
  <c r="Y50"/>
  <c r="AA50"/>
  <c r="AI50"/>
  <c r="Y51"/>
  <c r="AA51"/>
  <c r="AI51"/>
  <c r="Y52"/>
  <c r="AA52"/>
  <c r="AI52"/>
  <c r="Y53"/>
  <c r="AA53"/>
  <c r="AI53"/>
  <c r="Y54"/>
  <c r="AA54"/>
  <c r="AI54"/>
  <c r="Y55"/>
  <c r="AA55"/>
  <c r="AI55"/>
  <c r="Y56"/>
  <c r="AA56"/>
  <c r="AI56"/>
  <c r="Y57"/>
  <c r="AA57"/>
  <c r="AI57"/>
  <c r="Y58"/>
  <c r="AA58"/>
  <c r="AI58"/>
  <c r="Y59"/>
  <c r="AA59"/>
  <c r="AI59"/>
  <c r="Y60"/>
  <c r="AA60"/>
  <c r="AI60"/>
  <c r="Y61"/>
  <c r="AA61"/>
  <c r="AI61"/>
  <c r="Y62"/>
  <c r="AA62"/>
  <c r="AI62"/>
  <c r="Y63"/>
  <c r="AA63"/>
  <c r="AI63"/>
  <c r="Y64"/>
  <c r="AA64"/>
  <c r="AI64"/>
  <c r="Y65"/>
  <c r="AA65"/>
  <c r="AI65"/>
  <c r="Y66"/>
  <c r="AA66"/>
  <c r="AI66"/>
  <c r="Y67"/>
  <c r="AA67"/>
  <c r="AI67"/>
  <c r="Y68"/>
  <c r="AA68"/>
  <c r="AI68"/>
  <c r="Y69"/>
  <c r="AA69"/>
  <c r="AI69"/>
  <c r="Y70"/>
  <c r="AA70"/>
  <c r="AI70"/>
  <c r="Y71"/>
  <c r="AA71"/>
  <c r="AI71"/>
  <c r="Y72"/>
  <c r="AA72"/>
  <c r="AI72"/>
  <c r="Y73"/>
  <c r="AA73"/>
  <c r="AI73"/>
  <c r="Y74"/>
  <c r="AA74"/>
  <c r="AI74"/>
  <c r="Y75"/>
  <c r="AA75"/>
  <c r="AI75"/>
  <c r="Y76"/>
  <c r="AA76"/>
  <c r="AI76"/>
  <c r="Y77"/>
  <c r="AA77"/>
  <c r="AI77"/>
  <c r="Y78"/>
  <c r="AA78"/>
  <c r="AI78"/>
  <c r="Y79"/>
  <c r="AA79"/>
  <c r="AI79"/>
  <c r="Y80"/>
  <c r="AA80"/>
  <c r="AI80"/>
  <c r="Y81"/>
  <c r="AA81"/>
  <c r="AI81"/>
  <c r="Y82"/>
  <c r="AA82"/>
  <c r="AI82"/>
  <c r="Y83"/>
  <c r="AA83"/>
  <c r="AI83"/>
  <c r="Y84"/>
  <c r="AA84"/>
  <c r="AI84"/>
  <c r="Y85"/>
  <c r="AA85"/>
  <c r="AI85"/>
  <c r="Y86"/>
  <c r="AA86"/>
  <c r="AI86"/>
  <c r="Y87"/>
  <c r="AA87"/>
  <c r="AI87"/>
  <c r="Y88"/>
  <c r="AA88"/>
  <c r="AI88"/>
  <c r="Y89"/>
  <c r="AA89"/>
  <c r="AI89"/>
  <c r="Y90"/>
  <c r="AA90"/>
  <c r="AI90"/>
  <c r="Y91"/>
  <c r="AA91"/>
  <c r="AI91"/>
  <c r="Y92"/>
  <c r="AA92"/>
  <c r="AI92"/>
  <c r="Y93"/>
  <c r="AA93"/>
  <c r="AI93"/>
  <c r="Y94"/>
  <c r="AA94"/>
  <c r="AI94"/>
  <c r="Y95"/>
  <c r="AA95"/>
  <c r="AI95"/>
  <c r="Y96"/>
  <c r="AA96"/>
  <c r="AI96"/>
  <c r="Y97"/>
  <c r="AA97"/>
  <c r="AI97"/>
  <c r="Y98"/>
  <c r="AA98"/>
  <c r="AI98"/>
  <c r="Y99"/>
  <c r="AA99"/>
  <c r="AI99"/>
  <c r="Y100"/>
  <c r="AA100"/>
  <c r="AI100"/>
  <c r="Y101"/>
  <c r="AA101"/>
  <c r="AI101"/>
  <c r="Y102"/>
  <c r="AA102"/>
  <c r="AI102"/>
  <c r="Y103"/>
  <c r="AA103"/>
  <c r="AI103"/>
  <c r="Y104"/>
  <c r="AA104"/>
  <c r="AI104"/>
  <c r="Y105"/>
  <c r="AA105"/>
  <c r="AI105"/>
  <c r="Y106"/>
  <c r="AA106"/>
  <c r="AI106"/>
  <c r="Y107"/>
  <c r="AA107"/>
  <c r="AI107"/>
  <c r="Y108"/>
  <c r="AA108"/>
  <c r="AI108"/>
  <c r="AP129"/>
  <c r="AQ129"/>
  <c r="AP130"/>
  <c r="AQ130"/>
  <c r="AP131"/>
  <c r="AQ131"/>
  <c r="AP132"/>
  <c r="AQ132"/>
  <c r="AP133"/>
  <c r="AQ133"/>
  <c r="AP134"/>
  <c r="AQ134"/>
  <c r="AP135"/>
  <c r="AQ135"/>
  <c r="AP136"/>
  <c r="AQ136"/>
  <c r="AP137"/>
  <c r="AQ137"/>
  <c r="AP138"/>
  <c r="AQ138"/>
  <c r="AP139"/>
  <c r="AQ139"/>
  <c r="AP140"/>
  <c r="AQ140"/>
  <c r="AP141"/>
  <c r="AQ141"/>
  <c r="AP142"/>
  <c r="AQ142"/>
  <c r="AP143"/>
  <c r="AQ143"/>
  <c r="AP144"/>
  <c r="AQ144"/>
  <c r="AP145"/>
  <c r="AQ145"/>
  <c r="AP146"/>
  <c r="AQ146"/>
  <c r="AP147"/>
  <c r="AQ147"/>
  <c r="AP148"/>
  <c r="AQ148"/>
  <c r="AP149"/>
  <c r="AQ149"/>
  <c r="AP150"/>
  <c r="AQ150"/>
  <c r="AP151"/>
  <c r="AQ151"/>
  <c r="AP152"/>
  <c r="AQ152"/>
  <c r="AP153"/>
  <c r="AQ153"/>
  <c r="AP154"/>
  <c r="AQ154"/>
  <c r="AP155"/>
  <c r="AQ155"/>
  <c r="AP156"/>
  <c r="AQ156"/>
  <c r="AP157"/>
  <c r="AQ157"/>
  <c r="AP158"/>
  <c r="AQ158"/>
  <c r="AP159"/>
  <c r="AQ159"/>
  <c r="AP160"/>
  <c r="AQ160"/>
  <c r="AP161"/>
  <c r="AQ161"/>
  <c r="AP162"/>
  <c r="AQ162"/>
  <c r="AP163"/>
  <c r="AQ163"/>
  <c r="AP164"/>
  <c r="AQ164"/>
  <c r="AP165"/>
  <c r="AQ165"/>
  <c r="AP166"/>
  <c r="AQ166"/>
  <c r="AP167"/>
  <c r="AQ167"/>
  <c r="AP168"/>
  <c r="AQ168"/>
  <c r="AP169"/>
  <c r="AQ169"/>
  <c r="AP170"/>
  <c r="AQ170"/>
  <c r="AP171"/>
  <c r="AQ171"/>
  <c r="AP172"/>
  <c r="AQ172"/>
  <c r="AP173"/>
  <c r="AQ173"/>
  <c r="AP174"/>
  <c r="AQ174"/>
  <c r="AP175"/>
  <c r="AQ175"/>
  <c r="AP176"/>
  <c r="AQ176"/>
  <c r="AQ177"/>
  <c r="E14" i="5"/>
  <c r="AR129" i="1"/>
  <c r="AS129"/>
  <c r="AR130"/>
  <c r="AS130"/>
  <c r="AR131"/>
  <c r="AS131"/>
  <c r="AR132"/>
  <c r="AS132"/>
  <c r="AR133"/>
  <c r="AS133"/>
  <c r="AR134"/>
  <c r="AS134"/>
  <c r="AR135"/>
  <c r="AS135"/>
  <c r="AR136"/>
  <c r="AS136"/>
  <c r="AR137"/>
  <c r="AS137"/>
  <c r="AR138"/>
  <c r="AS138"/>
  <c r="AR139"/>
  <c r="AS139"/>
  <c r="AR140"/>
  <c r="AS140"/>
  <c r="AR141"/>
  <c r="AS141"/>
  <c r="AR142"/>
  <c r="AS142"/>
  <c r="AR143"/>
  <c r="AS143"/>
  <c r="AR144"/>
  <c r="AS144"/>
  <c r="AR145"/>
  <c r="AS145"/>
  <c r="AR146"/>
  <c r="AS146"/>
  <c r="AR147"/>
  <c r="AS147"/>
  <c r="AR148"/>
  <c r="AS148"/>
  <c r="AR149"/>
  <c r="AS149"/>
  <c r="AR150"/>
  <c r="AS150"/>
  <c r="AR151"/>
  <c r="AS151"/>
  <c r="AR152"/>
  <c r="AS152"/>
  <c r="AR153"/>
  <c r="AS153"/>
  <c r="AR154"/>
  <c r="AS154"/>
  <c r="AR155"/>
  <c r="AS155"/>
  <c r="AR156"/>
  <c r="AS156"/>
  <c r="AR157"/>
  <c r="AS157"/>
  <c r="AR158"/>
  <c r="AS158"/>
  <c r="AR159"/>
  <c r="AS159"/>
  <c r="AR160"/>
  <c r="AS160"/>
  <c r="AR161"/>
  <c r="AS161"/>
  <c r="AR162"/>
  <c r="AS162"/>
  <c r="AR163"/>
  <c r="AS163"/>
  <c r="AR164"/>
  <c r="AS164"/>
  <c r="AR165"/>
  <c r="AS165"/>
  <c r="AR166"/>
  <c r="AS166"/>
  <c r="AR167"/>
  <c r="AS167"/>
  <c r="AR168"/>
  <c r="AS168"/>
  <c r="AR169"/>
  <c r="AS169"/>
  <c r="AR170"/>
  <c r="AS170"/>
  <c r="AR171"/>
  <c r="AS171"/>
  <c r="AR172"/>
  <c r="AS172"/>
  <c r="AR173"/>
  <c r="AS173"/>
  <c r="AR174"/>
  <c r="AS174"/>
  <c r="AR175"/>
  <c r="AS175"/>
  <c r="AR176"/>
  <c r="AS176"/>
  <c r="AS177"/>
  <c r="G14" i="5"/>
  <c r="X9" i="1"/>
  <c r="Z9" s="1"/>
  <c r="AJ9" s="1"/>
  <c r="AK109"/>
  <c r="AK110"/>
  <c r="AK111"/>
  <c r="AK112"/>
  <c r="AK113"/>
  <c r="AK114"/>
  <c r="AK115"/>
  <c r="AK116"/>
  <c r="AK117"/>
  <c r="AK118"/>
  <c r="AK119"/>
  <c r="AK120"/>
  <c r="AK121"/>
  <c r="AK122"/>
  <c r="AK123"/>
  <c r="AK124"/>
  <c r="AK125"/>
  <c r="AK126"/>
  <c r="AK127"/>
  <c r="U1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48"/>
  <c r="U49"/>
  <c r="U50"/>
  <c r="U51"/>
  <c r="U52"/>
  <c r="U53"/>
  <c r="U54"/>
  <c r="U55"/>
  <c r="U56"/>
  <c r="U57"/>
  <c r="U58"/>
  <c r="U59"/>
  <c r="U60"/>
  <c r="U61"/>
  <c r="U62"/>
  <c r="U63"/>
  <c r="U64"/>
  <c r="U65"/>
  <c r="U66"/>
  <c r="U67"/>
  <c r="U68"/>
  <c r="U69"/>
  <c r="U70"/>
  <c r="U71"/>
  <c r="U72"/>
  <c r="U73"/>
  <c r="U74"/>
  <c r="U75"/>
  <c r="U76"/>
  <c r="U77"/>
  <c r="U78"/>
  <c r="U79"/>
  <c r="U80"/>
  <c r="U81"/>
  <c r="U82"/>
  <c r="U83"/>
  <c r="U84"/>
  <c r="U85"/>
  <c r="U86"/>
  <c r="U87"/>
  <c r="U88"/>
  <c r="U89"/>
  <c r="U90"/>
  <c r="U91"/>
  <c r="U92"/>
  <c r="U93"/>
  <c r="U94"/>
  <c r="U95"/>
  <c r="U96"/>
  <c r="U97"/>
  <c r="U98"/>
  <c r="U99"/>
  <c r="U100"/>
  <c r="U101"/>
  <c r="U102"/>
  <c r="U103"/>
  <c r="U104"/>
  <c r="U105"/>
  <c r="U106"/>
  <c r="U107"/>
  <c r="U108"/>
  <c r="U9"/>
  <c r="R10"/>
  <c r="S10"/>
  <c r="V10"/>
  <c r="W10"/>
  <c r="X10"/>
  <c r="Z10" s="1"/>
  <c r="AJ10" s="1"/>
  <c r="AK10" s="1"/>
  <c r="AB10"/>
  <c r="AC10"/>
  <c r="AD10"/>
  <c r="AE10"/>
  <c r="AF10"/>
  <c r="AG10"/>
  <c r="AH10"/>
  <c r="AL10"/>
  <c r="AN10"/>
  <c r="AO10"/>
  <c r="AP10"/>
  <c r="AQ10"/>
  <c r="R11"/>
  <c r="S11"/>
  <c r="V11"/>
  <c r="W11"/>
  <c r="X11"/>
  <c r="Z11" s="1"/>
  <c r="AJ11" s="1"/>
  <c r="AK11" s="1"/>
  <c r="AB11"/>
  <c r="AC11"/>
  <c r="AD11"/>
  <c r="AE11"/>
  <c r="AF11"/>
  <c r="AG11"/>
  <c r="AH11"/>
  <c r="AL11"/>
  <c r="AN11"/>
  <c r="AO11"/>
  <c r="AP11"/>
  <c r="AQ11"/>
  <c r="R12"/>
  <c r="S12"/>
  <c r="V12"/>
  <c r="W12"/>
  <c r="X12"/>
  <c r="Z12" s="1"/>
  <c r="AJ12" s="1"/>
  <c r="AK12" s="1"/>
  <c r="AB12"/>
  <c r="AC12"/>
  <c r="AD12"/>
  <c r="AE12"/>
  <c r="AF12"/>
  <c r="AG12"/>
  <c r="AH12"/>
  <c r="AL12"/>
  <c r="AN12"/>
  <c r="AO12"/>
  <c r="AP12"/>
  <c r="AQ12"/>
  <c r="R13"/>
  <c r="S13"/>
  <c r="V13"/>
  <c r="W13"/>
  <c r="X13"/>
  <c r="Z13" s="1"/>
  <c r="AJ13" s="1"/>
  <c r="AK13" s="1"/>
  <c r="AB13"/>
  <c r="AC13"/>
  <c r="AD13"/>
  <c r="AE13"/>
  <c r="AF13"/>
  <c r="AG13"/>
  <c r="AH13"/>
  <c r="AL13"/>
  <c r="AN13"/>
  <c r="AO13"/>
  <c r="AP13"/>
  <c r="AQ13"/>
  <c r="R14"/>
  <c r="S14"/>
  <c r="V14"/>
  <c r="W14"/>
  <c r="X14"/>
  <c r="Z14" s="1"/>
  <c r="AJ14" s="1"/>
  <c r="AK14" s="1"/>
  <c r="AB14"/>
  <c r="AC14"/>
  <c r="AD14"/>
  <c r="AE14"/>
  <c r="AF14"/>
  <c r="AG14"/>
  <c r="AH14"/>
  <c r="AL14"/>
  <c r="AN14"/>
  <c r="AO14"/>
  <c r="AP14"/>
  <c r="AQ14"/>
  <c r="R15"/>
  <c r="S15"/>
  <c r="V15"/>
  <c r="W15"/>
  <c r="X15"/>
  <c r="Z15" s="1"/>
  <c r="AJ15" s="1"/>
  <c r="AK15" s="1"/>
  <c r="AB15"/>
  <c r="AC15"/>
  <c r="AD15"/>
  <c r="AE15"/>
  <c r="AF15"/>
  <c r="AG15"/>
  <c r="AH15"/>
  <c r="AL15"/>
  <c r="AN15"/>
  <c r="AO15"/>
  <c r="AP15"/>
  <c r="AQ15"/>
  <c r="R16"/>
  <c r="S16"/>
  <c r="V16"/>
  <c r="W16"/>
  <c r="X16"/>
  <c r="Z16" s="1"/>
  <c r="AJ16" s="1"/>
  <c r="AK16" s="1"/>
  <c r="AB16"/>
  <c r="AC16"/>
  <c r="AD16"/>
  <c r="AE16"/>
  <c r="AF16"/>
  <c r="AG16"/>
  <c r="AH16"/>
  <c r="AL16"/>
  <c r="AN16"/>
  <c r="AO16"/>
  <c r="AP16"/>
  <c r="AQ16"/>
  <c r="R17"/>
  <c r="S17"/>
  <c r="V17"/>
  <c r="W17"/>
  <c r="X17"/>
  <c r="Z17" s="1"/>
  <c r="AJ17" s="1"/>
  <c r="AK17" s="1"/>
  <c r="AB17"/>
  <c r="AC17"/>
  <c r="AD17"/>
  <c r="AE17"/>
  <c r="AF17"/>
  <c r="AG17"/>
  <c r="AH17"/>
  <c r="AL17"/>
  <c r="AN17"/>
  <c r="AO17"/>
  <c r="AP17"/>
  <c r="AQ17"/>
  <c r="R18"/>
  <c r="S18"/>
  <c r="V18"/>
  <c r="W18"/>
  <c r="X18"/>
  <c r="Z18" s="1"/>
  <c r="AJ18" s="1"/>
  <c r="AK18" s="1"/>
  <c r="AB18"/>
  <c r="AC18"/>
  <c r="AD18"/>
  <c r="AE18"/>
  <c r="AF18"/>
  <c r="AG18"/>
  <c r="AH18"/>
  <c r="AL18"/>
  <c r="AN18"/>
  <c r="AO18"/>
  <c r="AP18"/>
  <c r="AQ18"/>
  <c r="R19"/>
  <c r="S19"/>
  <c r="V19"/>
  <c r="W19"/>
  <c r="X19"/>
  <c r="Z19" s="1"/>
  <c r="AJ19" s="1"/>
  <c r="AK19" s="1"/>
  <c r="AB19"/>
  <c r="AC19"/>
  <c r="AD19"/>
  <c r="AE19"/>
  <c r="AF19"/>
  <c r="AG19"/>
  <c r="AH19"/>
  <c r="AL19"/>
  <c r="AN19"/>
  <c r="AO19"/>
  <c r="AP19"/>
  <c r="AQ19"/>
  <c r="R20"/>
  <c r="S20"/>
  <c r="V20"/>
  <c r="W20"/>
  <c r="X20"/>
  <c r="Z20" s="1"/>
  <c r="AJ20" s="1"/>
  <c r="AK20" s="1"/>
  <c r="AB20"/>
  <c r="AC20"/>
  <c r="AD20"/>
  <c r="AE20"/>
  <c r="AF20"/>
  <c r="AG20"/>
  <c r="AH20"/>
  <c r="AL20"/>
  <c r="AN20"/>
  <c r="AO20"/>
  <c r="AP20"/>
  <c r="AQ20"/>
  <c r="R21"/>
  <c r="S21"/>
  <c r="V21"/>
  <c r="W21"/>
  <c r="X21"/>
  <c r="Z21" s="1"/>
  <c r="AJ21" s="1"/>
  <c r="AK21" s="1"/>
  <c r="AB21"/>
  <c r="AC21"/>
  <c r="AD21"/>
  <c r="AE21"/>
  <c r="AF21"/>
  <c r="AG21"/>
  <c r="AH21"/>
  <c r="AL21"/>
  <c r="AN21"/>
  <c r="AO21"/>
  <c r="AP21"/>
  <c r="AQ21"/>
  <c r="R22"/>
  <c r="S22"/>
  <c r="V22"/>
  <c r="W22"/>
  <c r="X22"/>
  <c r="Z22" s="1"/>
  <c r="AJ22" s="1"/>
  <c r="AK22" s="1"/>
  <c r="AB22"/>
  <c r="AC22"/>
  <c r="AD22"/>
  <c r="AE22"/>
  <c r="AF22"/>
  <c r="AG22"/>
  <c r="AH22"/>
  <c r="AL22"/>
  <c r="AN22"/>
  <c r="AO22"/>
  <c r="AP22"/>
  <c r="AQ22"/>
  <c r="R23"/>
  <c r="S23"/>
  <c r="V23"/>
  <c r="W23"/>
  <c r="X23"/>
  <c r="Z23" s="1"/>
  <c r="AJ23" s="1"/>
  <c r="AK23" s="1"/>
  <c r="AB23"/>
  <c r="AC23"/>
  <c r="AD23"/>
  <c r="AE23"/>
  <c r="AF23"/>
  <c r="AG23"/>
  <c r="AH23"/>
  <c r="AL23"/>
  <c r="AN23"/>
  <c r="AO23"/>
  <c r="AP23"/>
  <c r="AQ23"/>
  <c r="R24"/>
  <c r="S24"/>
  <c r="V24"/>
  <c r="W24"/>
  <c r="X24"/>
  <c r="Z24" s="1"/>
  <c r="AJ24" s="1"/>
  <c r="AK24" s="1"/>
  <c r="AB24"/>
  <c r="AC24"/>
  <c r="AD24"/>
  <c r="AE24"/>
  <c r="AF24"/>
  <c r="AG24"/>
  <c r="AH24"/>
  <c r="AL24"/>
  <c r="AN24"/>
  <c r="AO24"/>
  <c r="AP24"/>
  <c r="AQ24"/>
  <c r="R25"/>
  <c r="S25"/>
  <c r="V25"/>
  <c r="W25"/>
  <c r="X25"/>
  <c r="Z25" s="1"/>
  <c r="AJ25" s="1"/>
  <c r="AK25" s="1"/>
  <c r="AB25"/>
  <c r="AC25"/>
  <c r="AD25"/>
  <c r="AE25"/>
  <c r="AF25"/>
  <c r="AG25"/>
  <c r="AH25"/>
  <c r="AL25"/>
  <c r="AN25"/>
  <c r="AO25"/>
  <c r="AP25"/>
  <c r="AQ25"/>
  <c r="R26"/>
  <c r="S26"/>
  <c r="V26"/>
  <c r="W26"/>
  <c r="X26"/>
  <c r="Z26" s="1"/>
  <c r="AJ26" s="1"/>
  <c r="AK26" s="1"/>
  <c r="AB26"/>
  <c r="AC26"/>
  <c r="AD26"/>
  <c r="AE26"/>
  <c r="AF26"/>
  <c r="AG26"/>
  <c r="AH26"/>
  <c r="AL26"/>
  <c r="AN26"/>
  <c r="AO26"/>
  <c r="AP26"/>
  <c r="AQ26"/>
  <c r="R27"/>
  <c r="S27"/>
  <c r="V27"/>
  <c r="W27"/>
  <c r="X27"/>
  <c r="Z27" s="1"/>
  <c r="AJ27" s="1"/>
  <c r="AK27" s="1"/>
  <c r="AB27"/>
  <c r="AC27"/>
  <c r="AD27"/>
  <c r="AE27"/>
  <c r="AF27"/>
  <c r="AG27"/>
  <c r="AH27"/>
  <c r="AL27"/>
  <c r="AN27"/>
  <c r="AO27"/>
  <c r="AP27"/>
  <c r="AQ27"/>
  <c r="R28"/>
  <c r="S28"/>
  <c r="V28"/>
  <c r="W28"/>
  <c r="X28"/>
  <c r="Z28" s="1"/>
  <c r="AJ28" s="1"/>
  <c r="AK28" s="1"/>
  <c r="AB28"/>
  <c r="AC28"/>
  <c r="AD28"/>
  <c r="AE28"/>
  <c r="AF28"/>
  <c r="AG28"/>
  <c r="AH28"/>
  <c r="AL28"/>
  <c r="AN28"/>
  <c r="AO28"/>
  <c r="AP28"/>
  <c r="AQ28"/>
  <c r="R29"/>
  <c r="S29"/>
  <c r="V29"/>
  <c r="W29"/>
  <c r="X29"/>
  <c r="Z29" s="1"/>
  <c r="AJ29" s="1"/>
  <c r="AK29" s="1"/>
  <c r="AB29"/>
  <c r="AC29"/>
  <c r="AD29"/>
  <c r="AE29"/>
  <c r="AF29"/>
  <c r="AG29"/>
  <c r="AH29"/>
  <c r="AL29"/>
  <c r="AN29"/>
  <c r="AO29"/>
  <c r="AP29"/>
  <c r="AQ29"/>
  <c r="R30"/>
  <c r="S30"/>
  <c r="V30"/>
  <c r="W30"/>
  <c r="X30"/>
  <c r="Z30" s="1"/>
  <c r="AJ30" s="1"/>
  <c r="AK30" s="1"/>
  <c r="AB30"/>
  <c r="AC30"/>
  <c r="AD30"/>
  <c r="AE30"/>
  <c r="AF30"/>
  <c r="AG30"/>
  <c r="AH30"/>
  <c r="AL30"/>
  <c r="AN30"/>
  <c r="AO30"/>
  <c r="AP30"/>
  <c r="AQ30"/>
  <c r="R31"/>
  <c r="S31"/>
  <c r="V31"/>
  <c r="W31"/>
  <c r="X31"/>
  <c r="Z31" s="1"/>
  <c r="AJ31" s="1"/>
  <c r="AK31" s="1"/>
  <c r="AB31"/>
  <c r="AC31"/>
  <c r="AD31"/>
  <c r="AE31"/>
  <c r="AF31"/>
  <c r="AG31"/>
  <c r="AH31"/>
  <c r="AL31"/>
  <c r="AN31"/>
  <c r="AO31"/>
  <c r="AP31"/>
  <c r="AQ31"/>
  <c r="R32"/>
  <c r="S32"/>
  <c r="V32"/>
  <c r="W32"/>
  <c r="X32"/>
  <c r="Z32" s="1"/>
  <c r="AJ32" s="1"/>
  <c r="AK32" s="1"/>
  <c r="AB32"/>
  <c r="AC32"/>
  <c r="AD32"/>
  <c r="AE32"/>
  <c r="AF32"/>
  <c r="AG32"/>
  <c r="AH32"/>
  <c r="AL32"/>
  <c r="AN32"/>
  <c r="AO32"/>
  <c r="AP32"/>
  <c r="AQ32"/>
  <c r="R33"/>
  <c r="S33"/>
  <c r="V33"/>
  <c r="W33"/>
  <c r="X33"/>
  <c r="Z33" s="1"/>
  <c r="AJ33" s="1"/>
  <c r="AK33" s="1"/>
  <c r="AB33"/>
  <c r="AC33"/>
  <c r="AD33"/>
  <c r="AE33"/>
  <c r="AF33"/>
  <c r="AG33"/>
  <c r="AH33"/>
  <c r="AL33"/>
  <c r="AN33"/>
  <c r="AO33"/>
  <c r="AP33"/>
  <c r="AQ33"/>
  <c r="R34"/>
  <c r="S34"/>
  <c r="V34"/>
  <c r="W34"/>
  <c r="X34"/>
  <c r="Z34" s="1"/>
  <c r="AJ34" s="1"/>
  <c r="AK34" s="1"/>
  <c r="AB34"/>
  <c r="AC34"/>
  <c r="AD34"/>
  <c r="AE34"/>
  <c r="AF34"/>
  <c r="AG34"/>
  <c r="AH34"/>
  <c r="AL34"/>
  <c r="AN34"/>
  <c r="AO34"/>
  <c r="AP34"/>
  <c r="AQ34"/>
  <c r="R35"/>
  <c r="S35"/>
  <c r="V35"/>
  <c r="W35"/>
  <c r="X35"/>
  <c r="Z35" s="1"/>
  <c r="AJ35" s="1"/>
  <c r="AK35" s="1"/>
  <c r="AB35"/>
  <c r="AC35"/>
  <c r="AD35"/>
  <c r="AE35"/>
  <c r="AF35"/>
  <c r="AG35"/>
  <c r="AH35"/>
  <c r="AL35"/>
  <c r="AN35"/>
  <c r="AO35"/>
  <c r="AP35"/>
  <c r="AQ35"/>
  <c r="R36"/>
  <c r="S36"/>
  <c r="V36"/>
  <c r="W36"/>
  <c r="X36"/>
  <c r="Z36" s="1"/>
  <c r="AJ36" s="1"/>
  <c r="AK36" s="1"/>
  <c r="AB36"/>
  <c r="AC36"/>
  <c r="AD36"/>
  <c r="AE36"/>
  <c r="AF36"/>
  <c r="AG36"/>
  <c r="AH36"/>
  <c r="AL36"/>
  <c r="AN36"/>
  <c r="AO36"/>
  <c r="AP36"/>
  <c r="AQ36"/>
  <c r="R37"/>
  <c r="S37"/>
  <c r="V37"/>
  <c r="W37"/>
  <c r="X37"/>
  <c r="Z37" s="1"/>
  <c r="AJ37" s="1"/>
  <c r="AK37" s="1"/>
  <c r="AB37"/>
  <c r="AC37"/>
  <c r="AD37"/>
  <c r="AE37"/>
  <c r="AF37"/>
  <c r="AG37"/>
  <c r="AH37"/>
  <c r="AL37"/>
  <c r="AN37"/>
  <c r="AO37"/>
  <c r="AP37"/>
  <c r="AQ37"/>
  <c r="R38"/>
  <c r="S38"/>
  <c r="V38"/>
  <c r="W38"/>
  <c r="X38"/>
  <c r="Z38" s="1"/>
  <c r="AJ38" s="1"/>
  <c r="AK38" s="1"/>
  <c r="AB38"/>
  <c r="AC38"/>
  <c r="AD38"/>
  <c r="AE38"/>
  <c r="AF38"/>
  <c r="AG38"/>
  <c r="AH38"/>
  <c r="AL38"/>
  <c r="AN38"/>
  <c r="AO38"/>
  <c r="AP38"/>
  <c r="AQ38"/>
  <c r="R39"/>
  <c r="S39"/>
  <c r="V39"/>
  <c r="W39"/>
  <c r="X39"/>
  <c r="Z39" s="1"/>
  <c r="AJ39" s="1"/>
  <c r="AK39" s="1"/>
  <c r="AB39"/>
  <c r="AC39"/>
  <c r="AD39"/>
  <c r="AE39"/>
  <c r="AF39"/>
  <c r="AG39"/>
  <c r="AH39"/>
  <c r="AL39"/>
  <c r="AN39"/>
  <c r="AO39"/>
  <c r="AP39"/>
  <c r="AQ39"/>
  <c r="R40"/>
  <c r="S40"/>
  <c r="V40"/>
  <c r="W40"/>
  <c r="X40"/>
  <c r="Z40" s="1"/>
  <c r="AJ40" s="1"/>
  <c r="AK40" s="1"/>
  <c r="AB40"/>
  <c r="AC40"/>
  <c r="AD40"/>
  <c r="AE40"/>
  <c r="AF40"/>
  <c r="AG40"/>
  <c r="AH40"/>
  <c r="AL40"/>
  <c r="AN40"/>
  <c r="AO40"/>
  <c r="AP40"/>
  <c r="AQ40"/>
  <c r="R41"/>
  <c r="S41"/>
  <c r="V41"/>
  <c r="W41"/>
  <c r="X41"/>
  <c r="Z41" s="1"/>
  <c r="AJ41" s="1"/>
  <c r="AK41" s="1"/>
  <c r="AB41"/>
  <c r="AC41"/>
  <c r="AD41"/>
  <c r="AE41"/>
  <c r="AF41"/>
  <c r="AG41"/>
  <c r="AH41"/>
  <c r="AL41"/>
  <c r="AN41"/>
  <c r="AO41"/>
  <c r="AP41"/>
  <c r="AQ41"/>
  <c r="R42"/>
  <c r="S42"/>
  <c r="V42"/>
  <c r="W42"/>
  <c r="X42"/>
  <c r="Z42" s="1"/>
  <c r="AJ42" s="1"/>
  <c r="AK42" s="1"/>
  <c r="AB42"/>
  <c r="AC42"/>
  <c r="AD42"/>
  <c r="AE42"/>
  <c r="AF42"/>
  <c r="AG42"/>
  <c r="AH42"/>
  <c r="AL42"/>
  <c r="AN42"/>
  <c r="AO42"/>
  <c r="AP42"/>
  <c r="AQ42"/>
  <c r="R43"/>
  <c r="S43"/>
  <c r="V43"/>
  <c r="W43"/>
  <c r="X43"/>
  <c r="Z43" s="1"/>
  <c r="AJ43" s="1"/>
  <c r="AK43" s="1"/>
  <c r="AB43"/>
  <c r="AC43"/>
  <c r="AD43"/>
  <c r="AE43"/>
  <c r="AF43"/>
  <c r="AG43"/>
  <c r="AH43"/>
  <c r="AL43"/>
  <c r="AN43"/>
  <c r="AO43"/>
  <c r="AP43"/>
  <c r="AQ43"/>
  <c r="R44"/>
  <c r="S44"/>
  <c r="V44"/>
  <c r="W44"/>
  <c r="X44"/>
  <c r="Z44" s="1"/>
  <c r="AJ44" s="1"/>
  <c r="AK44" s="1"/>
  <c r="AB44"/>
  <c r="AC44"/>
  <c r="AD44"/>
  <c r="AE44"/>
  <c r="AF44"/>
  <c r="AG44"/>
  <c r="AH44"/>
  <c r="AL44"/>
  <c r="AN44"/>
  <c r="AO44"/>
  <c r="AP44"/>
  <c r="AQ44"/>
  <c r="R45"/>
  <c r="S45"/>
  <c r="V45"/>
  <c r="W45"/>
  <c r="X45"/>
  <c r="Z45" s="1"/>
  <c r="AJ45" s="1"/>
  <c r="AK45" s="1"/>
  <c r="AB45"/>
  <c r="AC45"/>
  <c r="AD45"/>
  <c r="AE45"/>
  <c r="AF45"/>
  <c r="AG45"/>
  <c r="AH45"/>
  <c r="AL45"/>
  <c r="AN45"/>
  <c r="AO45"/>
  <c r="AP45"/>
  <c r="AQ45"/>
  <c r="R46"/>
  <c r="S46"/>
  <c r="V46"/>
  <c r="W46"/>
  <c r="X46"/>
  <c r="Z46" s="1"/>
  <c r="AJ46" s="1"/>
  <c r="AK46" s="1"/>
  <c r="AB46"/>
  <c r="AC46"/>
  <c r="AD46"/>
  <c r="AE46"/>
  <c r="AF46"/>
  <c r="AG46"/>
  <c r="AH46"/>
  <c r="AL46"/>
  <c r="AN46"/>
  <c r="AO46"/>
  <c r="AP46"/>
  <c r="AQ46"/>
  <c r="R47"/>
  <c r="S47"/>
  <c r="V47"/>
  <c r="W47"/>
  <c r="X47"/>
  <c r="Z47" s="1"/>
  <c r="AJ47" s="1"/>
  <c r="AK47" s="1"/>
  <c r="AB47"/>
  <c r="AC47"/>
  <c r="AD47"/>
  <c r="AE47"/>
  <c r="AF47"/>
  <c r="AG47"/>
  <c r="AH47"/>
  <c r="AL47"/>
  <c r="AN47"/>
  <c r="AO47"/>
  <c r="AP47"/>
  <c r="AQ47"/>
  <c r="R48"/>
  <c r="S48"/>
  <c r="V48"/>
  <c r="W48"/>
  <c r="X48"/>
  <c r="Z48" s="1"/>
  <c r="AJ48" s="1"/>
  <c r="AK48" s="1"/>
  <c r="AB48"/>
  <c r="AC48"/>
  <c r="AD48"/>
  <c r="AE48"/>
  <c r="AF48"/>
  <c r="AG48"/>
  <c r="AH48"/>
  <c r="AL48"/>
  <c r="AN48"/>
  <c r="AO48"/>
  <c r="AP48"/>
  <c r="AQ48"/>
  <c r="R49"/>
  <c r="S49"/>
  <c r="V49"/>
  <c r="W49"/>
  <c r="X49"/>
  <c r="Z49" s="1"/>
  <c r="AJ49" s="1"/>
  <c r="AK49" s="1"/>
  <c r="AB49"/>
  <c r="AC49"/>
  <c r="AD49"/>
  <c r="AE49"/>
  <c r="AF49"/>
  <c r="AG49"/>
  <c r="AH49"/>
  <c r="AL49"/>
  <c r="AN49"/>
  <c r="AO49"/>
  <c r="AP49"/>
  <c r="AQ49"/>
  <c r="R50"/>
  <c r="S50"/>
  <c r="V50"/>
  <c r="W50"/>
  <c r="X50"/>
  <c r="Z50" s="1"/>
  <c r="AJ50" s="1"/>
  <c r="AK50" s="1"/>
  <c r="AB50"/>
  <c r="AC50"/>
  <c r="AD50"/>
  <c r="AE50"/>
  <c r="AF50"/>
  <c r="AG50"/>
  <c r="AH50"/>
  <c r="AL50"/>
  <c r="AN50"/>
  <c r="AO50"/>
  <c r="AP50"/>
  <c r="AQ50"/>
  <c r="R51"/>
  <c r="S51"/>
  <c r="V51"/>
  <c r="W51"/>
  <c r="X51"/>
  <c r="Z51" s="1"/>
  <c r="AJ51" s="1"/>
  <c r="AK51" s="1"/>
  <c r="AB51"/>
  <c r="AC51"/>
  <c r="AD51"/>
  <c r="AE51"/>
  <c r="AF51"/>
  <c r="AG51"/>
  <c r="AH51"/>
  <c r="AL51"/>
  <c r="AN51"/>
  <c r="AO51"/>
  <c r="AP51"/>
  <c r="AQ51"/>
  <c r="R52"/>
  <c r="S52"/>
  <c r="V52"/>
  <c r="W52"/>
  <c r="X52"/>
  <c r="Z52" s="1"/>
  <c r="AJ52" s="1"/>
  <c r="AK52" s="1"/>
  <c r="AB52"/>
  <c r="AC52"/>
  <c r="AD52"/>
  <c r="AE52"/>
  <c r="AF52"/>
  <c r="AG52"/>
  <c r="AH52"/>
  <c r="AL52"/>
  <c r="AN52"/>
  <c r="AO52"/>
  <c r="AP52"/>
  <c r="AQ52"/>
  <c r="R53"/>
  <c r="S53"/>
  <c r="V53"/>
  <c r="W53"/>
  <c r="X53"/>
  <c r="Z53" s="1"/>
  <c r="AJ53" s="1"/>
  <c r="AK53" s="1"/>
  <c r="AB53"/>
  <c r="AC53"/>
  <c r="AD53"/>
  <c r="AE53"/>
  <c r="AF53"/>
  <c r="AG53"/>
  <c r="AH53"/>
  <c r="AL53"/>
  <c r="AN53"/>
  <c r="AO53"/>
  <c r="AP53"/>
  <c r="AQ53"/>
  <c r="R54"/>
  <c r="S54"/>
  <c r="V54"/>
  <c r="W54"/>
  <c r="X54"/>
  <c r="Z54" s="1"/>
  <c r="AJ54" s="1"/>
  <c r="AK54" s="1"/>
  <c r="AB54"/>
  <c r="AC54"/>
  <c r="AD54"/>
  <c r="AE54"/>
  <c r="AF54"/>
  <c r="AG54"/>
  <c r="AH54"/>
  <c r="AL54"/>
  <c r="AN54"/>
  <c r="AO54"/>
  <c r="AP54"/>
  <c r="AQ54"/>
  <c r="R55"/>
  <c r="S55"/>
  <c r="V55"/>
  <c r="W55"/>
  <c r="X55"/>
  <c r="Z55" s="1"/>
  <c r="AJ55" s="1"/>
  <c r="AK55" s="1"/>
  <c r="AB55"/>
  <c r="AC55"/>
  <c r="AD55"/>
  <c r="AE55"/>
  <c r="AF55"/>
  <c r="AG55"/>
  <c r="AH55"/>
  <c r="AL55"/>
  <c r="AN55"/>
  <c r="AO55"/>
  <c r="AP55"/>
  <c r="AQ55"/>
  <c r="R56"/>
  <c r="S56"/>
  <c r="V56"/>
  <c r="W56"/>
  <c r="X56"/>
  <c r="Z56" s="1"/>
  <c r="AJ56" s="1"/>
  <c r="AK56" s="1"/>
  <c r="AB56"/>
  <c r="AC56"/>
  <c r="AD56"/>
  <c r="AE56"/>
  <c r="AF56"/>
  <c r="AG56"/>
  <c r="AH56"/>
  <c r="AL56"/>
  <c r="AN56"/>
  <c r="AO56"/>
  <c r="AP56"/>
  <c r="AQ56"/>
  <c r="R57"/>
  <c r="S57"/>
  <c r="V57"/>
  <c r="W57"/>
  <c r="X57"/>
  <c r="Z57" s="1"/>
  <c r="AJ57" s="1"/>
  <c r="AK57" s="1"/>
  <c r="AB57"/>
  <c r="AC57"/>
  <c r="AD57"/>
  <c r="AE57"/>
  <c r="AF57"/>
  <c r="AG57"/>
  <c r="AH57"/>
  <c r="AL57"/>
  <c r="AN57"/>
  <c r="AO57"/>
  <c r="AP57"/>
  <c r="AQ57"/>
  <c r="R58"/>
  <c r="S58"/>
  <c r="V58"/>
  <c r="W58"/>
  <c r="X58"/>
  <c r="Z58" s="1"/>
  <c r="AJ58" s="1"/>
  <c r="AK58" s="1"/>
  <c r="AB58"/>
  <c r="AC58"/>
  <c r="AD58"/>
  <c r="AE58"/>
  <c r="AF58"/>
  <c r="AG58"/>
  <c r="AH58"/>
  <c r="AL58"/>
  <c r="AN58"/>
  <c r="AO58"/>
  <c r="AP58"/>
  <c r="AQ58"/>
  <c r="R59"/>
  <c r="S59"/>
  <c r="V59"/>
  <c r="W59"/>
  <c r="X59"/>
  <c r="Z59" s="1"/>
  <c r="AJ59" s="1"/>
  <c r="AK59" s="1"/>
  <c r="AB59"/>
  <c r="AC59"/>
  <c r="AD59"/>
  <c r="AE59"/>
  <c r="AF59"/>
  <c r="AG59"/>
  <c r="AH59"/>
  <c r="AL59"/>
  <c r="AN59"/>
  <c r="AO59"/>
  <c r="AP59"/>
  <c r="AQ59"/>
  <c r="R60"/>
  <c r="S60"/>
  <c r="V60"/>
  <c r="W60"/>
  <c r="X60"/>
  <c r="Z60" s="1"/>
  <c r="AJ60" s="1"/>
  <c r="AK60" s="1"/>
  <c r="AB60"/>
  <c r="AC60"/>
  <c r="AD60"/>
  <c r="AE60"/>
  <c r="AF60"/>
  <c r="AG60"/>
  <c r="AH60"/>
  <c r="AL60"/>
  <c r="AN60"/>
  <c r="AO60"/>
  <c r="AP60"/>
  <c r="AQ60"/>
  <c r="R61"/>
  <c r="S61"/>
  <c r="V61"/>
  <c r="W61"/>
  <c r="X61"/>
  <c r="Z61" s="1"/>
  <c r="AJ61" s="1"/>
  <c r="AK61" s="1"/>
  <c r="AB61"/>
  <c r="AC61"/>
  <c r="AD61"/>
  <c r="AE61"/>
  <c r="AF61"/>
  <c r="AG61"/>
  <c r="AH61"/>
  <c r="AL61"/>
  <c r="AN61"/>
  <c r="AO61"/>
  <c r="AP61"/>
  <c r="AQ61"/>
  <c r="R62"/>
  <c r="S62"/>
  <c r="V62"/>
  <c r="W62"/>
  <c r="X62"/>
  <c r="Z62" s="1"/>
  <c r="AJ62" s="1"/>
  <c r="AK62" s="1"/>
  <c r="AB62"/>
  <c r="AC62"/>
  <c r="AD62"/>
  <c r="AE62"/>
  <c r="AF62"/>
  <c r="AG62"/>
  <c r="AH62"/>
  <c r="AL62"/>
  <c r="AN62"/>
  <c r="AO62"/>
  <c r="AP62"/>
  <c r="AQ62"/>
  <c r="R63"/>
  <c r="S63"/>
  <c r="V63"/>
  <c r="W63"/>
  <c r="X63"/>
  <c r="Z63" s="1"/>
  <c r="AJ63" s="1"/>
  <c r="AK63" s="1"/>
  <c r="AB63"/>
  <c r="AC63"/>
  <c r="AD63"/>
  <c r="AE63"/>
  <c r="AF63"/>
  <c r="AG63"/>
  <c r="AH63"/>
  <c r="AL63"/>
  <c r="AN63"/>
  <c r="AO63"/>
  <c r="AP63"/>
  <c r="AQ63"/>
  <c r="R64"/>
  <c r="S64"/>
  <c r="V64"/>
  <c r="W64"/>
  <c r="X64"/>
  <c r="Z64" s="1"/>
  <c r="AJ64" s="1"/>
  <c r="AK64" s="1"/>
  <c r="AB64"/>
  <c r="AC64"/>
  <c r="AD64"/>
  <c r="AE64"/>
  <c r="AF64"/>
  <c r="AG64"/>
  <c r="AH64"/>
  <c r="AL64"/>
  <c r="AN64"/>
  <c r="AO64"/>
  <c r="AP64"/>
  <c r="AQ64"/>
  <c r="R65"/>
  <c r="S65"/>
  <c r="V65"/>
  <c r="W65"/>
  <c r="X65"/>
  <c r="Z65" s="1"/>
  <c r="AJ65" s="1"/>
  <c r="AK65" s="1"/>
  <c r="AB65"/>
  <c r="AC65"/>
  <c r="AD65"/>
  <c r="AE65"/>
  <c r="AF65"/>
  <c r="AG65"/>
  <c r="AH65"/>
  <c r="AL65"/>
  <c r="AN65"/>
  <c r="AO65"/>
  <c r="AP65"/>
  <c r="AQ65"/>
  <c r="R66"/>
  <c r="S66"/>
  <c r="V66"/>
  <c r="W66"/>
  <c r="X66"/>
  <c r="Z66" s="1"/>
  <c r="AJ66" s="1"/>
  <c r="AK66" s="1"/>
  <c r="AB66"/>
  <c r="AC66"/>
  <c r="AD66"/>
  <c r="AE66"/>
  <c r="AF66"/>
  <c r="AG66"/>
  <c r="AH66"/>
  <c r="AL66"/>
  <c r="AN66"/>
  <c r="AO66"/>
  <c r="AP66"/>
  <c r="AQ66"/>
  <c r="R67"/>
  <c r="S67"/>
  <c r="V67"/>
  <c r="W67"/>
  <c r="X67"/>
  <c r="Z67" s="1"/>
  <c r="AJ67" s="1"/>
  <c r="AK67" s="1"/>
  <c r="AB67"/>
  <c r="AC67"/>
  <c r="AD67"/>
  <c r="AE67"/>
  <c r="AF67"/>
  <c r="AG67"/>
  <c r="AH67"/>
  <c r="AL67"/>
  <c r="AN67"/>
  <c r="AO67"/>
  <c r="AP67"/>
  <c r="AQ67"/>
  <c r="R68"/>
  <c r="S68"/>
  <c r="V68"/>
  <c r="W68"/>
  <c r="X68"/>
  <c r="Z68" s="1"/>
  <c r="AJ68" s="1"/>
  <c r="AK68" s="1"/>
  <c r="AB68"/>
  <c r="AC68"/>
  <c r="AD68"/>
  <c r="AE68"/>
  <c r="AF68"/>
  <c r="AG68"/>
  <c r="AH68"/>
  <c r="AL68"/>
  <c r="AN68"/>
  <c r="AO68"/>
  <c r="AP68"/>
  <c r="AQ68"/>
  <c r="R69"/>
  <c r="S69"/>
  <c r="V69"/>
  <c r="W69"/>
  <c r="X69"/>
  <c r="Z69" s="1"/>
  <c r="AJ69" s="1"/>
  <c r="AK69" s="1"/>
  <c r="AB69"/>
  <c r="AC69"/>
  <c r="AD69"/>
  <c r="AE69"/>
  <c r="AF69"/>
  <c r="AG69"/>
  <c r="AH69"/>
  <c r="AL69"/>
  <c r="AN69"/>
  <c r="AO69"/>
  <c r="AP69"/>
  <c r="AQ69"/>
  <c r="R70"/>
  <c r="S70"/>
  <c r="V70"/>
  <c r="W70"/>
  <c r="X70"/>
  <c r="Z70" s="1"/>
  <c r="AJ70" s="1"/>
  <c r="AK70" s="1"/>
  <c r="AB70"/>
  <c r="AC70"/>
  <c r="AD70"/>
  <c r="AE70"/>
  <c r="AF70"/>
  <c r="AG70"/>
  <c r="AH70"/>
  <c r="AL70"/>
  <c r="AN70"/>
  <c r="AO70"/>
  <c r="AP70"/>
  <c r="AQ70"/>
  <c r="R71"/>
  <c r="S71"/>
  <c r="V71"/>
  <c r="W71"/>
  <c r="X71"/>
  <c r="Z71" s="1"/>
  <c r="AJ71" s="1"/>
  <c r="AK71" s="1"/>
  <c r="AB71"/>
  <c r="AC71"/>
  <c r="AD71"/>
  <c r="AE71"/>
  <c r="AF71"/>
  <c r="AG71"/>
  <c r="AH71"/>
  <c r="AL71"/>
  <c r="AN71"/>
  <c r="AO71"/>
  <c r="AP71"/>
  <c r="AQ71"/>
  <c r="R72"/>
  <c r="S72"/>
  <c r="V72"/>
  <c r="W72"/>
  <c r="X72"/>
  <c r="Z72" s="1"/>
  <c r="AJ72" s="1"/>
  <c r="AK72" s="1"/>
  <c r="AB72"/>
  <c r="AC72"/>
  <c r="AD72"/>
  <c r="AE72"/>
  <c r="AF72"/>
  <c r="AG72"/>
  <c r="AH72"/>
  <c r="AL72"/>
  <c r="AN72"/>
  <c r="AO72"/>
  <c r="AP72"/>
  <c r="AQ72"/>
  <c r="R73"/>
  <c r="S73"/>
  <c r="V73"/>
  <c r="W73"/>
  <c r="X73"/>
  <c r="Z73" s="1"/>
  <c r="AJ73" s="1"/>
  <c r="AK73" s="1"/>
  <c r="AB73"/>
  <c r="AC73"/>
  <c r="AD73"/>
  <c r="AE73"/>
  <c r="AF73"/>
  <c r="AG73"/>
  <c r="AH73"/>
  <c r="AL73"/>
  <c r="AN73"/>
  <c r="AO73"/>
  <c r="AP73"/>
  <c r="AQ73"/>
  <c r="R74"/>
  <c r="S74"/>
  <c r="V74"/>
  <c r="W74"/>
  <c r="X74"/>
  <c r="Z74" s="1"/>
  <c r="AJ74" s="1"/>
  <c r="AK74" s="1"/>
  <c r="AB74"/>
  <c r="AC74"/>
  <c r="AD74"/>
  <c r="AE74"/>
  <c r="AF74"/>
  <c r="AG74"/>
  <c r="AH74"/>
  <c r="AL74"/>
  <c r="AN74"/>
  <c r="AO74"/>
  <c r="AP74"/>
  <c r="AQ74"/>
  <c r="R75"/>
  <c r="S75"/>
  <c r="V75"/>
  <c r="W75"/>
  <c r="X75"/>
  <c r="Z75" s="1"/>
  <c r="AJ75" s="1"/>
  <c r="AK75" s="1"/>
  <c r="AB75"/>
  <c r="AC75"/>
  <c r="AD75"/>
  <c r="AE75"/>
  <c r="AF75"/>
  <c r="AG75"/>
  <c r="AH75"/>
  <c r="AL75"/>
  <c r="AN75"/>
  <c r="AO75"/>
  <c r="AP75"/>
  <c r="AQ75"/>
  <c r="R76"/>
  <c r="S76"/>
  <c r="V76"/>
  <c r="W76"/>
  <c r="X76"/>
  <c r="Z76" s="1"/>
  <c r="AJ76" s="1"/>
  <c r="AK76" s="1"/>
  <c r="AB76"/>
  <c r="AC76"/>
  <c r="AD76"/>
  <c r="AE76"/>
  <c r="AF76"/>
  <c r="AG76"/>
  <c r="AH76"/>
  <c r="AL76"/>
  <c r="AN76"/>
  <c r="AO76"/>
  <c r="AP76"/>
  <c r="AQ76"/>
  <c r="R77"/>
  <c r="S77"/>
  <c r="V77"/>
  <c r="W77"/>
  <c r="X77"/>
  <c r="Z77" s="1"/>
  <c r="AJ77" s="1"/>
  <c r="AK77" s="1"/>
  <c r="AB77"/>
  <c r="AC77"/>
  <c r="AD77"/>
  <c r="AE77"/>
  <c r="AF77"/>
  <c r="AG77"/>
  <c r="AH77"/>
  <c r="AL77"/>
  <c r="AN77"/>
  <c r="AO77"/>
  <c r="AP77"/>
  <c r="AQ77"/>
  <c r="R78"/>
  <c r="S78"/>
  <c r="V78"/>
  <c r="W78"/>
  <c r="X78"/>
  <c r="Z78" s="1"/>
  <c r="AJ78" s="1"/>
  <c r="AK78" s="1"/>
  <c r="AB78"/>
  <c r="AC78"/>
  <c r="AD78"/>
  <c r="AE78"/>
  <c r="AF78"/>
  <c r="AG78"/>
  <c r="AH78"/>
  <c r="AL78"/>
  <c r="AN78"/>
  <c r="AO78"/>
  <c r="AP78"/>
  <c r="AQ78"/>
  <c r="R79"/>
  <c r="S79"/>
  <c r="V79"/>
  <c r="W79"/>
  <c r="X79"/>
  <c r="Z79" s="1"/>
  <c r="AJ79" s="1"/>
  <c r="AK79" s="1"/>
  <c r="AB79"/>
  <c r="AC79"/>
  <c r="AD79"/>
  <c r="AE79"/>
  <c r="AF79"/>
  <c r="AG79"/>
  <c r="AH79"/>
  <c r="AL79"/>
  <c r="AN79"/>
  <c r="AO79"/>
  <c r="AP79"/>
  <c r="AQ79"/>
  <c r="R80"/>
  <c r="S80"/>
  <c r="V80"/>
  <c r="W80"/>
  <c r="X80"/>
  <c r="Z80" s="1"/>
  <c r="AJ80" s="1"/>
  <c r="AK80" s="1"/>
  <c r="AB80"/>
  <c r="AC80"/>
  <c r="AD80"/>
  <c r="AE80"/>
  <c r="AF80"/>
  <c r="AG80"/>
  <c r="AH80"/>
  <c r="AL80"/>
  <c r="AN80"/>
  <c r="AO80"/>
  <c r="AP80"/>
  <c r="AQ80"/>
  <c r="R81"/>
  <c r="S81"/>
  <c r="V81"/>
  <c r="W81"/>
  <c r="X81"/>
  <c r="Z81" s="1"/>
  <c r="AJ81" s="1"/>
  <c r="AK81" s="1"/>
  <c r="AB81"/>
  <c r="AC81"/>
  <c r="AD81"/>
  <c r="AE81"/>
  <c r="AF81"/>
  <c r="AG81"/>
  <c r="AH81"/>
  <c r="AL81"/>
  <c r="AN81"/>
  <c r="AO81"/>
  <c r="AP81"/>
  <c r="AQ81"/>
  <c r="R82"/>
  <c r="S82"/>
  <c r="V82"/>
  <c r="W82"/>
  <c r="X82"/>
  <c r="Z82" s="1"/>
  <c r="AJ82" s="1"/>
  <c r="AK82" s="1"/>
  <c r="AB82"/>
  <c r="AC82"/>
  <c r="AD82"/>
  <c r="AE82"/>
  <c r="AF82"/>
  <c r="AG82"/>
  <c r="AH82"/>
  <c r="AL82"/>
  <c r="AN82"/>
  <c r="AO82"/>
  <c r="AP82"/>
  <c r="AQ82"/>
  <c r="R83"/>
  <c r="S83"/>
  <c r="V83"/>
  <c r="W83"/>
  <c r="X83"/>
  <c r="Z83" s="1"/>
  <c r="AJ83" s="1"/>
  <c r="AK83" s="1"/>
  <c r="AB83"/>
  <c r="AC83"/>
  <c r="AD83"/>
  <c r="AE83"/>
  <c r="AF83"/>
  <c r="AG83"/>
  <c r="AH83"/>
  <c r="AL83"/>
  <c r="AN83"/>
  <c r="AO83"/>
  <c r="AP83"/>
  <c r="AQ83"/>
  <c r="R84"/>
  <c r="S84"/>
  <c r="V84"/>
  <c r="W84"/>
  <c r="X84"/>
  <c r="Z84" s="1"/>
  <c r="AJ84" s="1"/>
  <c r="AK84" s="1"/>
  <c r="AB84"/>
  <c r="AC84"/>
  <c r="AD84"/>
  <c r="AE84"/>
  <c r="AF84"/>
  <c r="AG84"/>
  <c r="AH84"/>
  <c r="AL84"/>
  <c r="AN84"/>
  <c r="AO84"/>
  <c r="AP84"/>
  <c r="AQ84"/>
  <c r="R85"/>
  <c r="S85"/>
  <c r="V85"/>
  <c r="W85"/>
  <c r="X85"/>
  <c r="Z85" s="1"/>
  <c r="AJ85" s="1"/>
  <c r="AK85" s="1"/>
  <c r="AB85"/>
  <c r="AC85"/>
  <c r="AD85"/>
  <c r="AE85"/>
  <c r="AF85"/>
  <c r="AG85"/>
  <c r="AH85"/>
  <c r="AL85"/>
  <c r="AN85"/>
  <c r="AO85"/>
  <c r="AP85"/>
  <c r="AQ85"/>
  <c r="R86"/>
  <c r="S86"/>
  <c r="V86"/>
  <c r="W86"/>
  <c r="X86"/>
  <c r="Z86" s="1"/>
  <c r="AJ86" s="1"/>
  <c r="AK86" s="1"/>
  <c r="AB86"/>
  <c r="AC86"/>
  <c r="AD86"/>
  <c r="AE86"/>
  <c r="AF86"/>
  <c r="AG86"/>
  <c r="AH86"/>
  <c r="AL86"/>
  <c r="AN86"/>
  <c r="AO86"/>
  <c r="AP86"/>
  <c r="AQ86"/>
  <c r="R87"/>
  <c r="S87"/>
  <c r="V87"/>
  <c r="W87"/>
  <c r="X87"/>
  <c r="Z87" s="1"/>
  <c r="AJ87" s="1"/>
  <c r="AK87" s="1"/>
  <c r="AB87"/>
  <c r="AC87"/>
  <c r="AD87"/>
  <c r="AE87"/>
  <c r="AF87"/>
  <c r="AG87"/>
  <c r="AH87"/>
  <c r="AL87"/>
  <c r="AN87"/>
  <c r="AO87"/>
  <c r="AP87"/>
  <c r="AQ87"/>
  <c r="R88"/>
  <c r="S88"/>
  <c r="V88"/>
  <c r="W88"/>
  <c r="X88"/>
  <c r="Z88" s="1"/>
  <c r="AJ88" s="1"/>
  <c r="AK88" s="1"/>
  <c r="AB88"/>
  <c r="AC88"/>
  <c r="AD88"/>
  <c r="AE88"/>
  <c r="AF88"/>
  <c r="AG88"/>
  <c r="AH88"/>
  <c r="AL88"/>
  <c r="AN88"/>
  <c r="AO88"/>
  <c r="AP88"/>
  <c r="AQ88"/>
  <c r="R89"/>
  <c r="S89"/>
  <c r="V89"/>
  <c r="W89"/>
  <c r="X89"/>
  <c r="Z89" s="1"/>
  <c r="AJ89" s="1"/>
  <c r="AK89" s="1"/>
  <c r="AB89"/>
  <c r="AC89"/>
  <c r="AD89"/>
  <c r="AE89"/>
  <c r="AF89"/>
  <c r="AG89"/>
  <c r="AH89"/>
  <c r="AL89"/>
  <c r="AN89"/>
  <c r="AO89"/>
  <c r="AP89"/>
  <c r="AQ89"/>
  <c r="R90"/>
  <c r="S90"/>
  <c r="V90"/>
  <c r="W90"/>
  <c r="X90"/>
  <c r="Z90" s="1"/>
  <c r="AJ90" s="1"/>
  <c r="AK90" s="1"/>
  <c r="AB90"/>
  <c r="AC90"/>
  <c r="AD90"/>
  <c r="AE90"/>
  <c r="AF90"/>
  <c r="AG90"/>
  <c r="AH90"/>
  <c r="AL90"/>
  <c r="AN90"/>
  <c r="AO90"/>
  <c r="AP90"/>
  <c r="AQ90"/>
  <c r="R91"/>
  <c r="S91"/>
  <c r="V91"/>
  <c r="W91"/>
  <c r="X91"/>
  <c r="Z91" s="1"/>
  <c r="AJ91" s="1"/>
  <c r="AK91" s="1"/>
  <c r="AB91"/>
  <c r="AC91"/>
  <c r="AD91"/>
  <c r="AE91"/>
  <c r="AF91"/>
  <c r="AG91"/>
  <c r="AH91"/>
  <c r="AL91"/>
  <c r="AN91"/>
  <c r="AO91"/>
  <c r="AP91"/>
  <c r="AQ91"/>
  <c r="R92"/>
  <c r="S92"/>
  <c r="V92"/>
  <c r="W92"/>
  <c r="X92"/>
  <c r="Z92" s="1"/>
  <c r="AJ92" s="1"/>
  <c r="AK92" s="1"/>
  <c r="AB92"/>
  <c r="AC92"/>
  <c r="AD92"/>
  <c r="AE92"/>
  <c r="AF92"/>
  <c r="AG92"/>
  <c r="AH92"/>
  <c r="AL92"/>
  <c r="AN92"/>
  <c r="AO92"/>
  <c r="AP92"/>
  <c r="AQ92"/>
  <c r="R93"/>
  <c r="S93"/>
  <c r="V93"/>
  <c r="W93"/>
  <c r="X93"/>
  <c r="Z93" s="1"/>
  <c r="AJ93" s="1"/>
  <c r="AK93" s="1"/>
  <c r="AB93"/>
  <c r="AC93"/>
  <c r="AD93"/>
  <c r="AE93"/>
  <c r="AF93"/>
  <c r="AG93"/>
  <c r="AH93"/>
  <c r="AL93"/>
  <c r="AN93"/>
  <c r="AO93"/>
  <c r="AP93"/>
  <c r="AQ93"/>
  <c r="R94"/>
  <c r="S94"/>
  <c r="V94"/>
  <c r="W94"/>
  <c r="X94"/>
  <c r="Z94" s="1"/>
  <c r="AJ94" s="1"/>
  <c r="AK94" s="1"/>
  <c r="AB94"/>
  <c r="AC94"/>
  <c r="AD94"/>
  <c r="AE94"/>
  <c r="AF94"/>
  <c r="AG94"/>
  <c r="AH94"/>
  <c r="AL94"/>
  <c r="AN94"/>
  <c r="AO94"/>
  <c r="AP94"/>
  <c r="AQ94"/>
  <c r="R95"/>
  <c r="S95"/>
  <c r="V95"/>
  <c r="W95"/>
  <c r="X95"/>
  <c r="Z95" s="1"/>
  <c r="AJ95" s="1"/>
  <c r="AK95" s="1"/>
  <c r="AB95"/>
  <c r="AC95"/>
  <c r="AD95"/>
  <c r="AE95"/>
  <c r="AF95"/>
  <c r="AG95"/>
  <c r="AH95"/>
  <c r="AL95"/>
  <c r="AN95"/>
  <c r="AO95"/>
  <c r="AP95"/>
  <c r="AQ95"/>
  <c r="R96"/>
  <c r="S96"/>
  <c r="V96"/>
  <c r="W96"/>
  <c r="X96"/>
  <c r="Z96" s="1"/>
  <c r="AJ96" s="1"/>
  <c r="AK96" s="1"/>
  <c r="AB96"/>
  <c r="AC96"/>
  <c r="AD96"/>
  <c r="AE96"/>
  <c r="AF96"/>
  <c r="AG96"/>
  <c r="AH96"/>
  <c r="AL96"/>
  <c r="AN96"/>
  <c r="AO96"/>
  <c r="AP96"/>
  <c r="AQ96"/>
  <c r="R97"/>
  <c r="S97"/>
  <c r="V97"/>
  <c r="W97"/>
  <c r="X97"/>
  <c r="Z97" s="1"/>
  <c r="AJ97" s="1"/>
  <c r="AK97" s="1"/>
  <c r="AB97"/>
  <c r="AC97"/>
  <c r="AD97"/>
  <c r="AE97"/>
  <c r="AF97"/>
  <c r="AG97"/>
  <c r="AH97"/>
  <c r="AL97"/>
  <c r="AN97"/>
  <c r="AO97"/>
  <c r="AP97"/>
  <c r="AQ97"/>
  <c r="R98"/>
  <c r="S98"/>
  <c r="V98"/>
  <c r="W98"/>
  <c r="X98"/>
  <c r="Z98" s="1"/>
  <c r="AJ98" s="1"/>
  <c r="AK98" s="1"/>
  <c r="AB98"/>
  <c r="AC98"/>
  <c r="AD98"/>
  <c r="AE98"/>
  <c r="AF98"/>
  <c r="AG98"/>
  <c r="AH98"/>
  <c r="AL98"/>
  <c r="AN98"/>
  <c r="AO98"/>
  <c r="AP98"/>
  <c r="AQ98"/>
  <c r="R99"/>
  <c r="S99"/>
  <c r="V99"/>
  <c r="W99"/>
  <c r="X99"/>
  <c r="Z99" s="1"/>
  <c r="AJ99" s="1"/>
  <c r="AK99" s="1"/>
  <c r="AB99"/>
  <c r="AC99"/>
  <c r="AD99"/>
  <c r="AE99"/>
  <c r="AF99"/>
  <c r="AG99"/>
  <c r="AH99"/>
  <c r="AL99"/>
  <c r="AN99"/>
  <c r="AO99"/>
  <c r="AP99"/>
  <c r="AQ99"/>
  <c r="R100"/>
  <c r="S100"/>
  <c r="V100"/>
  <c r="W100"/>
  <c r="X100"/>
  <c r="Z100" s="1"/>
  <c r="AJ100" s="1"/>
  <c r="AK100" s="1"/>
  <c r="AB100"/>
  <c r="AC100"/>
  <c r="AD100"/>
  <c r="AE100"/>
  <c r="AF100"/>
  <c r="AG100"/>
  <c r="AH100"/>
  <c r="AL100"/>
  <c r="AN100"/>
  <c r="AO100"/>
  <c r="AP100"/>
  <c r="AQ100"/>
  <c r="R101"/>
  <c r="S101"/>
  <c r="V101"/>
  <c r="W101"/>
  <c r="X101"/>
  <c r="Z101" s="1"/>
  <c r="AJ101" s="1"/>
  <c r="AK101" s="1"/>
  <c r="AB101"/>
  <c r="AC101"/>
  <c r="AD101"/>
  <c r="AE101"/>
  <c r="AF101"/>
  <c r="AG101"/>
  <c r="AH101"/>
  <c r="AL101"/>
  <c r="AN101"/>
  <c r="AO101"/>
  <c r="AP101"/>
  <c r="AQ101"/>
  <c r="R102"/>
  <c r="S102"/>
  <c r="V102"/>
  <c r="W102"/>
  <c r="X102"/>
  <c r="Z102" s="1"/>
  <c r="AJ102" s="1"/>
  <c r="AK102" s="1"/>
  <c r="AB102"/>
  <c r="AC102"/>
  <c r="AD102"/>
  <c r="AE102"/>
  <c r="AF102"/>
  <c r="AG102"/>
  <c r="AH102"/>
  <c r="AL102"/>
  <c r="AN102"/>
  <c r="AO102"/>
  <c r="AP102"/>
  <c r="AQ102"/>
  <c r="R103"/>
  <c r="S103"/>
  <c r="V103"/>
  <c r="W103"/>
  <c r="X103"/>
  <c r="Z103" s="1"/>
  <c r="AJ103" s="1"/>
  <c r="AK103" s="1"/>
  <c r="AB103"/>
  <c r="AC103"/>
  <c r="AD103"/>
  <c r="AE103"/>
  <c r="AF103"/>
  <c r="AG103"/>
  <c r="AH103"/>
  <c r="AL103"/>
  <c r="AN103"/>
  <c r="AO103"/>
  <c r="AP103"/>
  <c r="AQ103"/>
  <c r="R104"/>
  <c r="S104"/>
  <c r="V104"/>
  <c r="W104"/>
  <c r="X104"/>
  <c r="Z104" s="1"/>
  <c r="AJ104" s="1"/>
  <c r="AK104" s="1"/>
  <c r="AB104"/>
  <c r="AC104"/>
  <c r="AD104"/>
  <c r="AE104"/>
  <c r="AF104"/>
  <c r="AG104"/>
  <c r="AH104"/>
  <c r="AL104"/>
  <c r="AN104"/>
  <c r="AO104"/>
  <c r="AP104"/>
  <c r="AQ104"/>
  <c r="R105"/>
  <c r="S105"/>
  <c r="V105"/>
  <c r="W105"/>
  <c r="X105"/>
  <c r="Z105" s="1"/>
  <c r="AJ105" s="1"/>
  <c r="AK105" s="1"/>
  <c r="AB105"/>
  <c r="AC105"/>
  <c r="AD105"/>
  <c r="AE105"/>
  <c r="AF105"/>
  <c r="AG105"/>
  <c r="AH105"/>
  <c r="AL105"/>
  <c r="AN105"/>
  <c r="AO105"/>
  <c r="AP105"/>
  <c r="AQ105"/>
  <c r="R106"/>
  <c r="S106"/>
  <c r="V106"/>
  <c r="W106"/>
  <c r="X106"/>
  <c r="Z106" s="1"/>
  <c r="AJ106" s="1"/>
  <c r="AK106" s="1"/>
  <c r="AB106"/>
  <c r="AC106"/>
  <c r="AD106"/>
  <c r="AE106"/>
  <c r="AF106"/>
  <c r="AG106"/>
  <c r="AH106"/>
  <c r="AL106"/>
  <c r="AN106"/>
  <c r="AO106"/>
  <c r="AP106"/>
  <c r="AQ106"/>
  <c r="R107"/>
  <c r="S107"/>
  <c r="V107"/>
  <c r="W107"/>
  <c r="X107"/>
  <c r="Z107" s="1"/>
  <c r="AJ107" s="1"/>
  <c r="AK107" s="1"/>
  <c r="AB107"/>
  <c r="AC107"/>
  <c r="AD107"/>
  <c r="AE107"/>
  <c r="AF107"/>
  <c r="AG107"/>
  <c r="AH107"/>
  <c r="AL107"/>
  <c r="AN107"/>
  <c r="AO107"/>
  <c r="AP107"/>
  <c r="AQ107"/>
  <c r="R108"/>
  <c r="S108"/>
  <c r="V108"/>
  <c r="W108"/>
  <c r="X108"/>
  <c r="Z108" s="1"/>
  <c r="AJ108" s="1"/>
  <c r="AK108" s="1"/>
  <c r="AB108"/>
  <c r="AC108"/>
  <c r="AD108"/>
  <c r="AE108"/>
  <c r="AF108"/>
  <c r="AG108"/>
  <c r="AH108"/>
  <c r="AL108"/>
  <c r="AN108"/>
  <c r="AO108"/>
  <c r="AP108"/>
  <c r="AQ108"/>
  <c r="W9"/>
  <c r="AE9"/>
  <c r="AL9"/>
  <c r="P135"/>
  <c r="AF9"/>
  <c r="AG9"/>
  <c r="E9" i="4"/>
  <c r="I9"/>
  <c r="M9"/>
  <c r="Q9"/>
  <c r="U9"/>
  <c r="Y9"/>
  <c r="AC9"/>
  <c r="AG9"/>
  <c r="AK9"/>
  <c r="AO9"/>
  <c r="AA135" i="1"/>
  <c r="F9" i="4"/>
  <c r="AA132" i="1"/>
  <c r="J9" i="4"/>
  <c r="AA176" i="1"/>
  <c r="N9" i="4"/>
  <c r="AA138" i="1"/>
  <c r="R9" i="4"/>
  <c r="AA144" i="1"/>
  <c r="V9" i="4"/>
  <c r="AA129" i="1"/>
  <c r="Z9" i="4"/>
  <c r="V175" i="1"/>
  <c r="AA175"/>
  <c r="AD9" i="4"/>
  <c r="AA169" i="1"/>
  <c r="AH9" i="4"/>
  <c r="V159" i="1"/>
  <c r="AA159"/>
  <c r="AL9" i="4"/>
  <c r="AA165" i="1"/>
  <c r="AP9" i="4"/>
  <c r="K135" i="1"/>
  <c r="R9"/>
  <c r="L135"/>
  <c r="V9"/>
  <c r="AH9"/>
  <c r="AB9"/>
  <c r="AC9"/>
  <c r="AP9"/>
  <c r="AQ9"/>
  <c r="AN9"/>
  <c r="S9"/>
  <c r="AO9"/>
  <c r="P130"/>
  <c r="P131"/>
  <c r="P132"/>
  <c r="P133"/>
  <c r="P134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29"/>
  <c r="K138"/>
  <c r="L138"/>
  <c r="K144"/>
  <c r="L144"/>
  <c r="K150"/>
  <c r="L150"/>
  <c r="K147"/>
  <c r="L147"/>
  <c r="K148"/>
  <c r="L148"/>
  <c r="K149"/>
  <c r="L149"/>
  <c r="K156"/>
  <c r="L156"/>
  <c r="K157"/>
  <c r="L157"/>
  <c r="K158"/>
  <c r="L158"/>
  <c r="K159"/>
  <c r="L159"/>
  <c r="K160"/>
  <c r="L160"/>
  <c r="K153"/>
  <c r="L153"/>
  <c r="K151"/>
  <c r="L151"/>
  <c r="K145"/>
  <c r="L145"/>
  <c r="K146"/>
  <c r="L146"/>
  <c r="AD9"/>
  <c r="AR177"/>
  <c r="T177"/>
  <c r="G12" i="5"/>
  <c r="S177" i="1"/>
  <c r="G11" i="5"/>
  <c r="E12"/>
  <c r="E11"/>
  <c r="G10"/>
  <c r="AP177" i="1"/>
  <c r="E10" i="5"/>
  <c r="AP63" i="4" a="1"/>
  <c r="AP63" s="1"/>
  <c r="AL63" a="1"/>
  <c r="AL63" s="1"/>
  <c r="AH63" a="1"/>
  <c r="AH63" s="1"/>
  <c r="AD63" a="1"/>
  <c r="AD63" s="1"/>
  <c r="Z63" a="1"/>
  <c r="Z63" s="1"/>
  <c r="V63" a="1"/>
  <c r="V63" s="1"/>
  <c r="R63" a="1"/>
  <c r="R63" s="1"/>
  <c r="N63" a="1"/>
  <c r="N63" s="1"/>
  <c r="J63" a="1"/>
  <c r="J63" s="1"/>
  <c r="F63" a="1"/>
  <c r="F63" s="1"/>
  <c r="AQ65" s="1"/>
  <c r="C20" i="5" s="1"/>
  <c r="C61" i="4"/>
  <c r="F62"/>
  <c r="J135" i="1" s="1"/>
  <c r="C12" i="5"/>
  <c r="C11"/>
  <c r="Q177" i="1"/>
  <c r="C10" i="5"/>
  <c r="B9" i="4"/>
  <c r="K61"/>
  <c r="N62"/>
  <c r="AA61"/>
  <c r="AD61" a="1"/>
  <c r="AD62"/>
  <c r="AE61"/>
  <c r="AH62"/>
  <c r="W61"/>
  <c r="Z62"/>
  <c r="G61"/>
  <c r="J62"/>
  <c r="F61" a="1"/>
  <c r="F61" s="1"/>
  <c r="O61"/>
  <c r="R61" a="1"/>
  <c r="R62"/>
  <c r="S61"/>
  <c r="V62"/>
  <c r="AI61"/>
  <c r="AL62"/>
  <c r="AM61"/>
  <c r="AP62"/>
  <c r="B2"/>
  <c r="B3"/>
  <c r="E63" a="1"/>
  <c r="E63" s="1"/>
  <c r="I63" a="1"/>
  <c r="I63" s="1"/>
  <c r="M63" a="1"/>
  <c r="M63" s="1"/>
  <c r="Q63" a="1"/>
  <c r="Q63" s="1"/>
  <c r="U63" a="1"/>
  <c r="U63" s="1"/>
  <c r="Y63" a="1"/>
  <c r="Y63" s="1"/>
  <c r="AC63" a="1"/>
  <c r="AC63" s="1"/>
  <c r="AG63" a="1"/>
  <c r="AG63" s="1"/>
  <c r="AK63" a="1"/>
  <c r="AK63" s="1"/>
  <c r="AO63" a="1"/>
  <c r="AO63" s="1"/>
  <c r="AP61" a="1"/>
  <c r="AP61"/>
  <c r="AO61" a="1"/>
  <c r="AO61"/>
  <c r="AL61" a="1"/>
  <c r="AL61"/>
  <c r="AK61" a="1"/>
  <c r="AK61"/>
  <c r="AH61" a="1"/>
  <c r="AH61"/>
  <c r="AG61" a="1"/>
  <c r="AG61"/>
  <c r="AD61"/>
  <c r="AC61" a="1"/>
  <c r="AC61"/>
  <c r="Z61" a="1"/>
  <c r="Z61"/>
  <c r="Y61" a="1"/>
  <c r="Y61"/>
  <c r="V61" a="1"/>
  <c r="V61"/>
  <c r="U61" a="1"/>
  <c r="U61"/>
  <c r="R61"/>
  <c r="Q61" a="1"/>
  <c r="Q61"/>
  <c r="N61" a="1"/>
  <c r="N61"/>
  <c r="M61" a="1"/>
  <c r="M61"/>
  <c r="J61" a="1"/>
  <c r="J61"/>
  <c r="I61" a="1"/>
  <c r="I61"/>
  <c r="E61" a="1"/>
  <c r="E61"/>
  <c r="B1" i="7"/>
  <c r="B2"/>
  <c r="B2" i="5"/>
  <c r="B3"/>
  <c r="B7"/>
  <c r="G9" i="1"/>
  <c r="X159"/>
  <c r="W174"/>
  <c r="AB174"/>
  <c r="V174"/>
  <c r="AA174"/>
  <c r="Y174"/>
  <c r="X174"/>
  <c r="K174"/>
  <c r="L174"/>
  <c r="J174"/>
  <c r="W172"/>
  <c r="AB172"/>
  <c r="V172"/>
  <c r="AA172"/>
  <c r="Y172"/>
  <c r="X172"/>
  <c r="J173"/>
  <c r="K172"/>
  <c r="L172"/>
  <c r="K173"/>
  <c r="L173"/>
  <c r="K176"/>
  <c r="L176"/>
  <c r="J172"/>
  <c r="K171"/>
  <c r="L171"/>
  <c r="AB168"/>
  <c r="AA168"/>
  <c r="K168"/>
  <c r="L168"/>
  <c r="J168"/>
  <c r="K166"/>
  <c r="L166"/>
  <c r="AB164"/>
  <c r="AA164"/>
  <c r="K164"/>
  <c r="L164"/>
  <c r="J164"/>
  <c r="K162"/>
  <c r="L162"/>
  <c r="K161"/>
  <c r="L161"/>
  <c r="AB139"/>
  <c r="AA139"/>
  <c r="K139"/>
  <c r="L139"/>
  <c r="J139"/>
  <c r="AB137"/>
  <c r="AA137"/>
  <c r="K137"/>
  <c r="L137"/>
  <c r="J137"/>
  <c r="AB136"/>
  <c r="AA136"/>
  <c r="K136"/>
  <c r="L136"/>
  <c r="J136"/>
  <c r="AB133"/>
  <c r="AA133"/>
  <c r="K133"/>
  <c r="L133"/>
  <c r="J133"/>
  <c r="K134"/>
  <c r="L134"/>
  <c r="K131"/>
  <c r="L131"/>
  <c r="AB176"/>
  <c r="W175"/>
  <c r="AB175"/>
  <c r="W173"/>
  <c r="AB173"/>
  <c r="V173"/>
  <c r="AA173"/>
  <c r="AB169"/>
  <c r="AB165"/>
  <c r="W159"/>
  <c r="Y159"/>
  <c r="AB159"/>
  <c r="AB144"/>
  <c r="AB138"/>
  <c r="AB135"/>
  <c r="AB132"/>
  <c r="AB129"/>
  <c r="J176"/>
  <c r="J175"/>
  <c r="J169"/>
  <c r="J129"/>
  <c r="J132"/>
  <c r="J138"/>
  <c r="J144"/>
  <c r="J159"/>
  <c r="J165"/>
  <c r="K165"/>
  <c r="L165"/>
  <c r="Y175"/>
  <c r="Y173"/>
  <c r="X175"/>
  <c r="X173"/>
  <c r="B2"/>
  <c r="B3"/>
  <c r="L11"/>
  <c r="L108"/>
  <c r="L107"/>
  <c r="L106"/>
  <c r="L105"/>
  <c r="L104"/>
  <c r="L103"/>
  <c r="L102"/>
  <c r="L101"/>
  <c r="L100"/>
  <c r="L99"/>
  <c r="L98"/>
  <c r="L97"/>
  <c r="L96"/>
  <c r="L95"/>
  <c r="L94"/>
  <c r="L93"/>
  <c r="L92"/>
  <c r="L91"/>
  <c r="L90"/>
  <c r="L89"/>
  <c r="L88"/>
  <c r="L87"/>
  <c r="L86"/>
  <c r="L85"/>
  <c r="L84"/>
  <c r="L83"/>
  <c r="L82"/>
  <c r="L81"/>
  <c r="L80"/>
  <c r="L79"/>
  <c r="L78"/>
  <c r="L77"/>
  <c r="L76"/>
  <c r="L75"/>
  <c r="L74"/>
  <c r="L73"/>
  <c r="L72"/>
  <c r="L71"/>
  <c r="L70"/>
  <c r="L69"/>
  <c r="L68"/>
  <c r="L67"/>
  <c r="L66"/>
  <c r="L65"/>
  <c r="L64"/>
  <c r="L63"/>
  <c r="L62"/>
  <c r="L61"/>
  <c r="L60"/>
  <c r="L59"/>
  <c r="L58"/>
  <c r="L57"/>
  <c r="L56"/>
  <c r="L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L10"/>
  <c r="G10"/>
  <c r="L9"/>
  <c r="K175"/>
  <c r="L175"/>
  <c r="K169"/>
  <c r="L169"/>
  <c r="K167"/>
  <c r="L167"/>
  <c r="K163"/>
  <c r="L163"/>
  <c r="K155"/>
  <c r="L155"/>
  <c r="K154"/>
  <c r="L154"/>
  <c r="K152"/>
  <c r="L152"/>
  <c r="K143"/>
  <c r="L143"/>
  <c r="K142"/>
  <c r="L142"/>
  <c r="K141"/>
  <c r="L141"/>
  <c r="K140"/>
  <c r="L140"/>
  <c r="K132"/>
  <c r="L132"/>
  <c r="K130"/>
  <c r="L130"/>
  <c r="K129"/>
  <c r="L129"/>
  <c r="AQ64" i="4" l="1"/>
  <c r="C19" i="5" s="1"/>
  <c r="AQ63" i="4"/>
  <c r="AJ128" i="1"/>
  <c r="C18" i="5" s="1"/>
  <c r="AK9" i="1"/>
  <c r="AK128" s="1"/>
  <c r="C21" i="5" s="1"/>
  <c r="C29"/>
  <c r="C31" l="1"/>
  <c r="E31"/>
  <c r="G31"/>
  <c r="C34" l="1"/>
  <c r="C38" l="1"/>
  <c r="G38" s="1"/>
  <c r="G34"/>
</calcChain>
</file>

<file path=xl/sharedStrings.xml><?xml version="1.0" encoding="utf-8"?>
<sst xmlns="http://schemas.openxmlformats.org/spreadsheetml/2006/main" count="1648" uniqueCount="559">
  <si>
    <t>LBS</t>
  </si>
  <si>
    <t>Yes</t>
  </si>
  <si>
    <t>No</t>
  </si>
  <si>
    <t>BU</t>
  </si>
  <si>
    <t>Peanuts</t>
  </si>
  <si>
    <t>Wheat</t>
  </si>
  <si>
    <t>Commodity</t>
  </si>
  <si>
    <r>
      <t>"</t>
    </r>
    <r>
      <rPr>
        <b/>
        <sz val="10"/>
        <color indexed="10"/>
        <rFont val="Arial"/>
      </rPr>
      <t>THE FOLLOWING CALCULATOR IS PROVIDED FOR ESTIMATION PURPOSES ONLY.</t>
    </r>
    <r>
      <rPr>
        <sz val="10"/>
        <color indexed="10"/>
        <rFont val="Arial"/>
      </rPr>
      <t xml:space="preserve">
Producers are advised to use them as an estimation tool only and check the profitability website (southplainsprofit.tamu.edu) or the Plains Cotton Growers Home Page (www.plainscotton.org) regularly for updated versions once a better knowledge of the rules is available."       </t>
    </r>
  </si>
  <si>
    <t>Was crop considered prevented planted?</t>
  </si>
  <si>
    <t>USDA - Farm Serial Number</t>
  </si>
  <si>
    <t>Base Acres</t>
  </si>
  <si>
    <t>DP Yield</t>
  </si>
  <si>
    <t>CCP Yield</t>
  </si>
  <si>
    <t>Weighted Average CCP Yield</t>
  </si>
  <si>
    <t>DP Rate</t>
  </si>
  <si>
    <t>CC Rate</t>
  </si>
  <si>
    <t>% Payment Acres</t>
  </si>
  <si>
    <t>Cotton - lb.</t>
  </si>
  <si>
    <t>Corn - bu.</t>
  </si>
  <si>
    <t>Wheat - bu.</t>
  </si>
  <si>
    <t>Grain Sorghum - bu.</t>
  </si>
  <si>
    <t>Oats - bu.</t>
  </si>
  <si>
    <t>Barley - bu.</t>
  </si>
  <si>
    <t>Soybeans - bu.</t>
  </si>
  <si>
    <t>Sunflowers - lb.</t>
  </si>
  <si>
    <t>Total Payments - $</t>
  </si>
  <si>
    <t>Share %</t>
  </si>
  <si>
    <t>Pinto Beans</t>
  </si>
  <si>
    <t>Barley</t>
  </si>
  <si>
    <t>Snap Beans</t>
  </si>
  <si>
    <t>Oats</t>
  </si>
  <si>
    <t>TON</t>
  </si>
  <si>
    <t>CWT</t>
  </si>
  <si>
    <t>APH</t>
  </si>
  <si>
    <t>CRC/IP</t>
  </si>
  <si>
    <t>CAT</t>
  </si>
  <si>
    <t>Crop insurance type</t>
  </si>
  <si>
    <t>Crop insurance yield election</t>
  </si>
  <si>
    <t>Crop insurance price election</t>
  </si>
  <si>
    <t>Your share of production</t>
  </si>
  <si>
    <t>NAP</t>
  </si>
  <si>
    <t>Rice - lb.</t>
  </si>
  <si>
    <t>Peanuts - lb.</t>
  </si>
  <si>
    <t>Producer's APH or NAP yield per acre</t>
  </si>
  <si>
    <t>Planted or intended planted acres</t>
  </si>
  <si>
    <t>Crop</t>
  </si>
  <si>
    <t>Unit</t>
  </si>
  <si>
    <t>CAT Price</t>
  </si>
  <si>
    <t>Prevented Planting Factor</t>
  </si>
  <si>
    <t>Un-harvested Factor</t>
  </si>
  <si>
    <t>Guarantee  multiplier</t>
  </si>
  <si>
    <t>Weighted Average CCP</t>
  </si>
  <si>
    <t>Total Expected Production</t>
  </si>
  <si>
    <t>Weighted Average APH</t>
  </si>
  <si>
    <t>Total planted acres</t>
  </si>
  <si>
    <t>Weighted Average APH Yield</t>
  </si>
  <si>
    <t>Higher of CCP or APH</t>
  </si>
  <si>
    <t>Payment rate</t>
  </si>
  <si>
    <t>Insurance Lookup Offset</t>
  </si>
  <si>
    <t>APH or NAP Price</t>
  </si>
  <si>
    <t>Price Election Multiplier</t>
  </si>
  <si>
    <t>Payment Yield</t>
  </si>
  <si>
    <t>Guarantee</t>
  </si>
  <si>
    <t>Total Harvested Production</t>
  </si>
  <si>
    <t>Total Farm Revenue</t>
  </si>
  <si>
    <t>Local Quality Discount</t>
  </si>
  <si>
    <t>Expected Revenue</t>
  </si>
  <si>
    <t>Insurance Price</t>
  </si>
  <si>
    <t>Total Crop Revenue</t>
  </si>
  <si>
    <t>Total Crop Gaurantee</t>
  </si>
  <si>
    <t>Total Expected Crop Revenue</t>
  </si>
  <si>
    <t>90% Crop Guarantee Cap</t>
  </si>
  <si>
    <t>Lesser of 90% Cap and Guarantee</t>
  </si>
  <si>
    <t>Program Guarantee Information</t>
  </si>
  <si>
    <t>90% of Expected Revenue</t>
  </si>
  <si>
    <t>Disaster Assistance Program Guarantee</t>
  </si>
  <si>
    <t>Farm Entity Revenue Information</t>
  </si>
  <si>
    <t>Total DCP Counter-cyclical Payments</t>
  </si>
  <si>
    <t>Total DP</t>
  </si>
  <si>
    <t>Total CCP</t>
  </si>
  <si>
    <r>
      <t>ESTIMATED</t>
    </r>
    <r>
      <rPr>
        <b/>
        <sz val="12"/>
        <rFont val="Arial"/>
        <family val="2"/>
      </rPr>
      <t xml:space="preserve"> SURE Payment</t>
    </r>
  </si>
  <si>
    <t>Prevented Planting / Non-harvest Guarantee Adjustment</t>
  </si>
  <si>
    <t>Program Yield Guarantee Percentage</t>
  </si>
  <si>
    <t>Farm Entity Name</t>
  </si>
  <si>
    <t>National MYA or NAP Price</t>
  </si>
  <si>
    <t>Adjusted National MYA or NAP Price</t>
  </si>
  <si>
    <t>Supplemental Revenue Assistance (SURE) Program</t>
  </si>
  <si>
    <t>15% of Total DCP Direct Payments</t>
  </si>
  <si>
    <t>Amount of payment to apply to $100,000 limit</t>
  </si>
  <si>
    <r>
      <t xml:space="preserve">Total Marketing Loan Gains </t>
    </r>
    <r>
      <rPr>
        <b/>
        <sz val="10"/>
        <color indexed="10"/>
        <rFont val="Arial"/>
        <family val="2"/>
      </rPr>
      <t>*</t>
    </r>
  </si>
  <si>
    <r>
      <t xml:space="preserve">Total NAP Payments </t>
    </r>
    <r>
      <rPr>
        <b/>
        <sz val="10"/>
        <color indexed="10"/>
        <rFont val="Arial"/>
        <family val="2"/>
      </rPr>
      <t>*</t>
    </r>
  </si>
  <si>
    <r>
      <t xml:space="preserve">Other Federal Disaster Benefits </t>
    </r>
    <r>
      <rPr>
        <b/>
        <sz val="10"/>
        <color indexed="10"/>
        <rFont val="Arial"/>
        <family val="2"/>
      </rPr>
      <t>*</t>
    </r>
  </si>
  <si>
    <t>* Enter entity share of all crops on all farms</t>
  </si>
  <si>
    <t>Individual's share of farm entity</t>
  </si>
  <si>
    <t>Farm Serial Number / Insured Unit</t>
  </si>
  <si>
    <t>Enter whole farm payment information in shaded areas</t>
  </si>
  <si>
    <t>Enter production and insurance information by insured unit in shaded areas</t>
  </si>
  <si>
    <t>Enter direct &amp; counter-cyclical program information by farm serial number (FSN) in shaded areas</t>
  </si>
  <si>
    <t>RA</t>
  </si>
  <si>
    <t>RA-HPO</t>
  </si>
  <si>
    <t>Payment Estimator</t>
  </si>
  <si>
    <t>Important Definitions</t>
  </si>
  <si>
    <t xml:space="preserve"> by the eligible producer.</t>
  </si>
  <si>
    <r>
      <t>Farm</t>
    </r>
    <r>
      <rPr>
        <sz val="10"/>
        <rFont val="Arial"/>
      </rPr>
      <t xml:space="preserve"> - The sum of all crop acreage in all counties that is planted or intended to be planted for harvest</t>
    </r>
  </si>
  <si>
    <r>
      <t>Eligible Producer</t>
    </r>
    <r>
      <rPr>
        <sz val="10"/>
        <rFont val="Arial"/>
      </rPr>
      <t xml:space="preserve"> - An individual or entity that assumes the production and market risks associated with</t>
    </r>
  </si>
  <si>
    <r>
      <t>An Individual or Entity</t>
    </r>
    <r>
      <rPr>
        <sz val="10"/>
        <rFont val="Arial"/>
      </rPr>
      <t xml:space="preserve"> - a citizen of the United States; a resident alien; a partnership of citizens of the</t>
    </r>
  </si>
  <si>
    <t>United States; a corporation, LLC or other farm organizational structure organized under State law.</t>
  </si>
  <si>
    <t>Purpose</t>
  </si>
  <si>
    <t>This spreadsheet payment estimator is provided to help producers calculate possible SURE payments.  It</t>
  </si>
  <si>
    <t>Assumptions</t>
  </si>
  <si>
    <r>
      <t>Market Year Average (MYA) Price</t>
    </r>
    <r>
      <rPr>
        <sz val="10"/>
        <rFont val="Arial"/>
      </rPr>
      <t xml:space="preserve"> - The most recent projected MYA Price as released by USDA in the</t>
    </r>
  </si>
  <si>
    <r>
      <t>Non-Yield Based Revenue Insurance Products</t>
    </r>
    <r>
      <rPr>
        <sz val="10"/>
        <rFont val="Arial"/>
      </rPr>
      <t xml:space="preserve"> - No decision has been made at this point as to how</t>
    </r>
  </si>
  <si>
    <t xml:space="preserve">insurance products such as AGR Lite, GRP and GRIP will be "Equitably Treated."  Therefore, no </t>
  </si>
  <si>
    <t>provisions for such policies were made in this estimator.</t>
  </si>
  <si>
    <t>Using The Estimator</t>
  </si>
  <si>
    <r>
      <t>% Payment Acres</t>
    </r>
    <r>
      <rPr>
        <sz val="10"/>
        <rFont val="Arial"/>
      </rPr>
      <t xml:space="preserve"> - In 2008 this number is 85%, for all other years it will be 83.5%</t>
    </r>
  </si>
  <si>
    <t>2008 CCP for any of the crops.  In future years a rate may need to be entered.</t>
  </si>
  <si>
    <r>
      <t>CC Rate</t>
    </r>
    <r>
      <rPr>
        <sz val="10"/>
        <rFont val="Arial"/>
      </rPr>
      <t xml:space="preserve"> - Given the MYA prices used in the price section of the estimator, it is assumed there will be no</t>
    </r>
  </si>
  <si>
    <r>
      <t xml:space="preserve">Base Acres </t>
    </r>
    <r>
      <rPr>
        <sz val="10"/>
        <rFont val="Arial"/>
        <family val="2"/>
      </rPr>
      <t xml:space="preserve">- Enter the total base acres by crop.  Not the payment acres, which are calculated by the </t>
    </r>
  </si>
  <si>
    <t>program.</t>
  </si>
  <si>
    <r>
      <t>Share %</t>
    </r>
    <r>
      <rPr>
        <sz val="10"/>
        <rFont val="Arial"/>
        <family val="2"/>
      </rPr>
      <t xml:space="preserve"> - Your share of the payments as listed on USDA-FSA documentation.</t>
    </r>
  </si>
  <si>
    <r>
      <t>CC Yield</t>
    </r>
    <r>
      <rPr>
        <sz val="10"/>
        <rFont val="Arial"/>
        <family val="2"/>
      </rPr>
      <t xml:space="preserve"> - Counter-Cyclical Yield as listed on USDA-FSA documentation.</t>
    </r>
  </si>
  <si>
    <r>
      <t xml:space="preserve">DP Yield </t>
    </r>
    <r>
      <rPr>
        <sz val="10"/>
        <rFont val="Arial"/>
        <family val="2"/>
      </rPr>
      <t>- Direct Payment Yield as listed on USDA-FSA documentation.</t>
    </r>
  </si>
  <si>
    <r>
      <t xml:space="preserve">Farm Serial Number </t>
    </r>
    <r>
      <rPr>
        <sz val="10"/>
        <rFont val="Arial"/>
        <family val="2"/>
      </rPr>
      <t>- This is the FSN assigned by USDA-FSA.</t>
    </r>
  </si>
  <si>
    <r>
      <t>DCP Worksheet</t>
    </r>
    <r>
      <rPr>
        <sz val="10"/>
        <rFont val="Arial"/>
        <family val="2"/>
      </rPr>
      <t xml:space="preserve"> - Enter information by USDA Farm Serial Number in the shaded areas.</t>
    </r>
  </si>
  <si>
    <r>
      <t>Farm Serial Number / Insured Unit</t>
    </r>
    <r>
      <rPr>
        <sz val="10"/>
        <rFont val="Arial"/>
        <family val="2"/>
      </rPr>
      <t xml:space="preserve"> - For identification purposes only, it is best to enter both the FSN and</t>
    </r>
  </si>
  <si>
    <t>the name or number of the insured unit.</t>
  </si>
  <si>
    <r>
      <t>SURE Worksheet</t>
    </r>
    <r>
      <rPr>
        <sz val="10"/>
        <rFont val="Arial"/>
        <family val="2"/>
      </rPr>
      <t xml:space="preserve"> - Enter information by insured unit in the shaded areas.  Information is entered by unit due</t>
    </r>
  </si>
  <si>
    <t>to the fact that the same crop in different counties can be insured at different levels and because each</t>
  </si>
  <si>
    <r>
      <t>Your Share of Production</t>
    </r>
    <r>
      <rPr>
        <sz val="10"/>
        <rFont val="Arial"/>
      </rPr>
      <t xml:space="preserve"> - If this unit is share rented, enter your share here.</t>
    </r>
  </si>
  <si>
    <r>
      <t>Planted or Intended Planted Acres -</t>
    </r>
    <r>
      <rPr>
        <sz val="10"/>
        <rFont val="Arial"/>
        <family val="2"/>
      </rPr>
      <t xml:space="preserve"> The actual acres planted unless it was prevented from being planted</t>
    </r>
  </si>
  <si>
    <t>due to a covered weather occurance.</t>
  </si>
  <si>
    <r>
      <t>Crop Insurance Type -</t>
    </r>
    <r>
      <rPr>
        <sz val="10"/>
        <rFont val="Arial"/>
        <family val="2"/>
      </rPr>
      <t xml:space="preserve"> Choose one of the types for the drop-down list.  This is used to select the</t>
    </r>
  </si>
  <si>
    <r>
      <t>Crop Insurance Yield Election -</t>
    </r>
    <r>
      <rPr>
        <sz val="10"/>
        <rFont val="Arial"/>
        <family val="2"/>
      </rPr>
      <t xml:space="preserve"> Enter the yield election selected by the producer for the crop insurance</t>
    </r>
  </si>
  <si>
    <t>product purchased.  Note: this number is not used if CAT or NAP is chosen since those policies are</t>
  </si>
  <si>
    <t>always 50%.</t>
  </si>
  <si>
    <r>
      <t xml:space="preserve">Crop Insurance Price Election - </t>
    </r>
    <r>
      <rPr>
        <sz val="10"/>
        <rFont val="Arial"/>
        <family val="2"/>
      </rPr>
      <t>Enter the price election selected by the producer for the crop insurance</t>
    </r>
  </si>
  <si>
    <t>55% and 100% respectively.</t>
  </si>
  <si>
    <r>
      <t xml:space="preserve">Producer's APH or NAP Yield per Acre - </t>
    </r>
    <r>
      <rPr>
        <sz val="10"/>
        <rFont val="Arial"/>
        <family val="2"/>
      </rPr>
      <t>This is normally your APH listed on your APH Report from the</t>
    </r>
  </si>
  <si>
    <t>insurance company.  NAP Yield is obtained from your local USDA-FSA office.</t>
  </si>
  <si>
    <r>
      <t xml:space="preserve">Was Crop Considered Prevented Planted </t>
    </r>
    <r>
      <rPr>
        <sz val="10"/>
        <rFont val="Arial"/>
        <family val="2"/>
      </rPr>
      <t>- Used to turn Prevented Planting Factor on (default is off).</t>
    </r>
  </si>
  <si>
    <t>The SURE worksheet has a crop table that is the heart of all the factors and assumptions that go into the</t>
  </si>
  <si>
    <t>calculations.  These cells are protected, but not password protected.  Therefore, experienced users can</t>
  </si>
  <si>
    <t>change the numbers in this table.  Caution: the crop names must remain in alphabetical order for the table</t>
  </si>
  <si>
    <t>to work properly.  As changes to the factors become better known, the authors will update the crop table</t>
  </si>
  <si>
    <t>and republish the spreadsheet.</t>
  </si>
  <si>
    <r>
      <t>Summary Worksheet</t>
    </r>
    <r>
      <rPr>
        <sz val="10"/>
        <rFont val="Arial"/>
      </rPr>
      <t xml:space="preserve"> - Enter the few remaining whole farm numbers here.  These numbers will typically be</t>
    </r>
  </si>
  <si>
    <t>easier to come up with on a whole farm basis, rather than dividing them up by the unit.  Since shares can</t>
  </si>
  <si>
    <r>
      <t xml:space="preserve">Total Loan Deficiency Payments </t>
    </r>
    <r>
      <rPr>
        <b/>
        <sz val="10"/>
        <color indexed="10"/>
        <rFont val="Arial"/>
        <family val="2"/>
      </rPr>
      <t>*</t>
    </r>
  </si>
  <si>
    <r>
      <t>Total Marketing Loan Gains -</t>
    </r>
    <r>
      <rPr>
        <sz val="10"/>
        <rFont val="Arial"/>
        <family val="2"/>
      </rPr>
      <t xml:space="preserve"> This includes your share of any actual or estimated gains, whether </t>
    </r>
  </si>
  <si>
    <t xml:space="preserve">received directly or through a marketing cooperative for the crop no matter which calendar year they were </t>
  </si>
  <si>
    <t>received.</t>
  </si>
  <si>
    <r>
      <t>Total Loan Deficiency Payments -</t>
    </r>
    <r>
      <rPr>
        <sz val="10"/>
        <rFont val="Arial"/>
        <family val="2"/>
      </rPr>
      <t xml:space="preserve"> This includes your share of any actual or estimated payments for the</t>
    </r>
  </si>
  <si>
    <t>crop, no matter which calendar year they were received.</t>
  </si>
  <si>
    <t>this is only the "Eligible Producer's" share of these payments.</t>
  </si>
  <si>
    <t>be different for each unit, remember to only enter the "Eligible Producer's" share of these payments.</t>
  </si>
  <si>
    <r>
      <t>Other Federal Disaster Benefits</t>
    </r>
    <r>
      <rPr>
        <sz val="10"/>
        <rFont val="Arial"/>
        <family val="2"/>
      </rPr>
      <t xml:space="preserve"> - There is a little talked about provision in the law that refers to "Other"</t>
    </r>
  </si>
  <si>
    <t>Federal Disaster Benefits related to the disaster which caused the loss.  We have no idea what this</t>
  </si>
  <si>
    <t>means, but its in here.</t>
  </si>
  <si>
    <r>
      <t>Individual's Share of Farm Entity</t>
    </r>
    <r>
      <rPr>
        <sz val="10"/>
        <rFont val="Arial"/>
        <family val="2"/>
      </rPr>
      <t xml:space="preserve"> - For most producer's this will be 100%.  If the "Eligible Producer" is </t>
    </r>
  </si>
  <si>
    <t>declaration; a county contiguous to a disaster county.</t>
  </si>
  <si>
    <t>the agricultural production of crops or livestock in a Disaster County or with a total loss of production on</t>
  </si>
  <si>
    <t>the farm greater than 50% of normal.</t>
  </si>
  <si>
    <r>
      <t>Disaster County</t>
    </r>
    <r>
      <rPr>
        <sz val="10"/>
        <rFont val="Arial"/>
      </rPr>
      <t xml:space="preserve"> - A county included in the geographic area covered by a qualifying natural disaster</t>
    </r>
  </si>
  <si>
    <t xml:space="preserve">does not calculate an exact actual payment due to the many assumptions about program rules and final </t>
  </si>
  <si>
    <t xml:space="preserve">market year average prices.  It is not a decision aid to help producers decide whether or not to incur the </t>
  </si>
  <si>
    <t>cost of maintaining eligibility.  However, "what-if" scenarios could be developed to help make that decision.</t>
  </si>
  <si>
    <r>
      <t>DP Rate</t>
    </r>
    <r>
      <rPr>
        <sz val="10"/>
        <rFont val="Arial"/>
      </rPr>
      <t xml:space="preserve"> - For each crop as legislated in the 2008 Farm Bill.</t>
    </r>
  </si>
  <si>
    <t>unit is unique as to whether or not it was prevented planted or not harvested.</t>
  </si>
  <si>
    <r>
      <t>Commodity</t>
    </r>
    <r>
      <rPr>
        <sz val="10"/>
        <rFont val="Arial"/>
      </rPr>
      <t xml:space="preserve"> - Choose a crop in the crop table from the drop-down list.</t>
    </r>
  </si>
  <si>
    <t>appropriate insurance price used to establish the SURE Guarantee Payment Rate.</t>
  </si>
  <si>
    <r>
      <t>Total NAP Payments</t>
    </r>
    <r>
      <rPr>
        <sz val="10"/>
        <rFont val="Arial"/>
        <family val="2"/>
      </rPr>
      <t xml:space="preserve"> - Technically, these are not insurance indemnities, but payments from USDA.  Again,</t>
    </r>
  </si>
  <si>
    <t>not a "Natural Person", then the $100,000 payment limit will be directly attributed to the "Person," not</t>
  </si>
  <si>
    <t>the entity.</t>
  </si>
  <si>
    <t>2008/09 Target Price</t>
  </si>
  <si>
    <t>2010/12 Target Price</t>
  </si>
  <si>
    <t>2008/09 Loan Rate</t>
  </si>
  <si>
    <t>2010/12 Loan Rate</t>
  </si>
  <si>
    <t>2008/09 CC Rate</t>
  </si>
  <si>
    <t>2010/12 CC Rate</t>
  </si>
  <si>
    <t>2008/12 DP Rate</t>
  </si>
  <si>
    <t>Program Year</t>
  </si>
  <si>
    <t>Cabbage</t>
  </si>
  <si>
    <t>Corn - Silage</t>
  </si>
  <si>
    <t>Corn - Grain, Northern</t>
  </si>
  <si>
    <t>Corn - Grain, Southern</t>
  </si>
  <si>
    <t>ELS Cotton</t>
  </si>
  <si>
    <t>Cotton - Northern</t>
  </si>
  <si>
    <t>Cotton - Southern</t>
  </si>
  <si>
    <t>Blackeye Peas</t>
  </si>
  <si>
    <t>Grain Sorghum - Northern</t>
  </si>
  <si>
    <t>Grain Sorghum - Southern</t>
  </si>
  <si>
    <t>Grapes - Group A</t>
  </si>
  <si>
    <t>Grapes - Group B</t>
  </si>
  <si>
    <t>Grapes - Group C</t>
  </si>
  <si>
    <t>Grapes - Group D</t>
  </si>
  <si>
    <t>Onions - Red, Far West</t>
  </si>
  <si>
    <t>Onions - Red, Valley</t>
  </si>
  <si>
    <t>Onions - White, Far West</t>
  </si>
  <si>
    <t>Onions - White, Valley</t>
  </si>
  <si>
    <t>Onions - Yellow, Far West</t>
  </si>
  <si>
    <t>Onions - Yellow, Valley</t>
  </si>
  <si>
    <t>Peaches - Fresh</t>
  </si>
  <si>
    <t>Peaches - Fresh, Hidalgo</t>
  </si>
  <si>
    <t>Peaches - Processing</t>
  </si>
  <si>
    <t>Popcorn</t>
  </si>
  <si>
    <t>Potatoes - Northern</t>
  </si>
  <si>
    <t>Potatoes - Southern</t>
  </si>
  <si>
    <t>Rice - Coastal Bend</t>
  </si>
  <si>
    <t>Rice - Southeast</t>
  </si>
  <si>
    <t>Rye</t>
  </si>
  <si>
    <t>Soybeans - Northern</t>
  </si>
  <si>
    <t>Soybeans - Southern</t>
  </si>
  <si>
    <t>Sugarcane</t>
  </si>
  <si>
    <t>Sunflowers - Confectionary, Southern</t>
  </si>
  <si>
    <t>Sunflowers - Confectionary, Northern</t>
  </si>
  <si>
    <t>Sunflowers - Oil, Northern</t>
  </si>
  <si>
    <t>Sunflowers - Oil, Southern</t>
  </si>
  <si>
    <r>
      <t>Prevented-Planting and Non-Harvest Factors</t>
    </r>
    <r>
      <rPr>
        <sz val="10"/>
        <rFont val="Arial"/>
      </rPr>
      <t xml:space="preserve"> - The Prevented Planting factors were assumed to be the </t>
    </r>
  </si>
  <si>
    <t>same as stated in the corresponding crop insurance policies.  Our current understanding of the legislation is</t>
  </si>
  <si>
    <t xml:space="preserve">that there will be no non-harvest factor for insureable crops.  However, it is included in the crop table for the </t>
  </si>
  <si>
    <t>NAP crops and the possibility that it may be resurrected for insureable crops as well.</t>
  </si>
  <si>
    <t>Sugar Beets</t>
  </si>
  <si>
    <r>
      <t>Non-Insureable Crops Ineligible for NAP</t>
    </r>
    <r>
      <rPr>
        <sz val="10"/>
        <rFont val="Arial"/>
      </rPr>
      <t xml:space="preserve"> - Congress passed a measure designating uninsured sorghum and</t>
    </r>
  </si>
  <si>
    <t>other crops planted behind failed first crops as ghost crops, meaning that the crop's revenue will not reduce</t>
  </si>
  <si>
    <t>a farmer's SURE payment.  Therefore, those crops should not be entered anywhere in this calculator.</t>
  </si>
  <si>
    <t>ARRA 70/100 Option</t>
  </si>
  <si>
    <t>ARRA 5% Increase Option</t>
  </si>
  <si>
    <t>ARRA 70/100</t>
  </si>
  <si>
    <t>ARRA 5% Increase</t>
  </si>
  <si>
    <t>ARRA 70/100 Crop Guarantee</t>
  </si>
  <si>
    <t>ARRA 5% Increase Crop Guarantee</t>
  </si>
  <si>
    <t>Lesser of 90% Cap and ARRA 70/100 Guarantee</t>
  </si>
  <si>
    <t>Lesser of 90% Cap and ARRA 5% Increase</t>
  </si>
  <si>
    <t>Entity</t>
  </si>
  <si>
    <t>Individual</t>
  </si>
  <si>
    <t>Other - NAP1</t>
  </si>
  <si>
    <t>Other - NAP2</t>
  </si>
  <si>
    <t>Other - NAP3</t>
  </si>
  <si>
    <t>Other - NAP4</t>
  </si>
  <si>
    <t>Other - NAP5</t>
  </si>
  <si>
    <t>Benefit Attributable to ARRA</t>
  </si>
  <si>
    <t>Supplemental Revenue Assistance Guarantee</t>
  </si>
  <si>
    <r>
      <t xml:space="preserve">American Recovery and Reinvestment Act </t>
    </r>
    <r>
      <rPr>
        <sz val="10"/>
        <rFont val="Arial"/>
        <family val="2"/>
      </rPr>
      <t xml:space="preserve">- On Feb. 13, 2009, Congress passed the American </t>
    </r>
  </si>
  <si>
    <t>Recovery and Reinvestment Act of 2009. Four days later, the President signed the legislation into law.</t>
  </si>
  <si>
    <t>Section 102 Agricultural Disaster Assitance Transition provides for an additional "buy-in" and increased</t>
  </si>
  <si>
    <t>payments to eligible producers.  All producers will be treated as if they had purchased 70% yield coverage</t>
  </si>
  <si>
    <t>at 100% of the expected price (APH price).  For producers who bought CRC, RA or IP coverage at higher</t>
  </si>
  <si>
    <t xml:space="preserve">yield coverage levels, there is an option to use a 120% multiplier for insureable crops, instead of the original </t>
  </si>
  <si>
    <t>115%, and 125%, instead of 120%, on NAP crops.  The producer will receive the highest paying option.</t>
  </si>
  <si>
    <t>Note: The Recovery Act actually states "a coverage level not to exceed 70%."  At this time, we believe it will</t>
  </si>
  <si>
    <t>be paid at the 70% level.  Once the actual rules are released, if we are wrong, a new version will be released.</t>
  </si>
  <si>
    <t>Producers taking advantage of "Buy-In II" will be required to purchase coverage at the 70% level in the first</t>
  </si>
  <si>
    <t>available crop year after the buy-in.</t>
  </si>
  <si>
    <t>Insurance Indemnity</t>
  </si>
  <si>
    <r>
      <t>Total Crop Revenue,</t>
    </r>
    <r>
      <rPr>
        <sz val="10"/>
        <rFont val="Arial"/>
      </rPr>
      <t xml:space="preserve"> Gross Crop Insurance Indemnities, DCP Direct Payments and DCP Counter-cyclical </t>
    </r>
  </si>
  <si>
    <t>Payments are all calculated based on input in the SURE and DCP worksheets.</t>
  </si>
  <si>
    <t>CRC/IP Base or RA (without Harvest Price Option) Price</t>
  </si>
  <si>
    <t>CRC/IP or RA-HPO Harvest Price</t>
  </si>
  <si>
    <t>CRC/IP Harvest Price</t>
  </si>
  <si>
    <t>Have questions or need help call Jay Yates at 806-746-6101</t>
  </si>
  <si>
    <t>Frequently Asked Questions</t>
  </si>
  <si>
    <t>Question: Am I Northern or Southern?</t>
  </si>
  <si>
    <t>Answer:  Check the table in the County List Tab</t>
  </si>
  <si>
    <t xml:space="preserve"> CORN (CRC) - SOUTHERN</t>
  </si>
  <si>
    <t>Anderson</t>
  </si>
  <si>
    <t>Aransas</t>
  </si>
  <si>
    <t>Atascosa</t>
  </si>
  <si>
    <t>Austin</t>
  </si>
  <si>
    <t>Bandera</t>
  </si>
  <si>
    <t>Bastrop</t>
  </si>
  <si>
    <t>Bee</t>
  </si>
  <si>
    <t>Bell</t>
  </si>
  <si>
    <t>Bexar</t>
  </si>
  <si>
    <t>Bosque</t>
  </si>
  <si>
    <t>Bowie</t>
  </si>
  <si>
    <t>Brazoria</t>
  </si>
  <si>
    <t>Brazos</t>
  </si>
  <si>
    <t>Brooks</t>
  </si>
  <si>
    <t>Burleson</t>
  </si>
  <si>
    <t>Burnet</t>
  </si>
  <si>
    <t>Caldwell</t>
  </si>
  <si>
    <t>Calhoun</t>
  </si>
  <si>
    <t>Cameron</t>
  </si>
  <si>
    <t>Chambers</t>
  </si>
  <si>
    <t>Cherokee</t>
  </si>
  <si>
    <t>Collin</t>
  </si>
  <si>
    <t>Colorado</t>
  </si>
  <si>
    <t>Comal</t>
  </si>
  <si>
    <t>Cooke</t>
  </si>
  <si>
    <t>Coryell</t>
  </si>
  <si>
    <t>Dallas</t>
  </si>
  <si>
    <t>Delta</t>
  </si>
  <si>
    <t>Denton</t>
  </si>
  <si>
    <t>De Witt</t>
  </si>
  <si>
    <t>Dimmit</t>
  </si>
  <si>
    <t>Duval</t>
  </si>
  <si>
    <t>Ellis</t>
  </si>
  <si>
    <t>Falls</t>
  </si>
  <si>
    <t>Fannin</t>
  </si>
  <si>
    <t>Fayette</t>
  </si>
  <si>
    <t>Fort Bend</t>
  </si>
  <si>
    <t>Frio</t>
  </si>
  <si>
    <t>Galveston</t>
  </si>
  <si>
    <t>Gillespie</t>
  </si>
  <si>
    <t>Goliad</t>
  </si>
  <si>
    <t>Gonzales</t>
  </si>
  <si>
    <t>Grayson</t>
  </si>
  <si>
    <t>Guadalupe</t>
  </si>
  <si>
    <t>Hamilton</t>
  </si>
  <si>
    <t>Hardin</t>
  </si>
  <si>
    <t>Harris</t>
  </si>
  <si>
    <t>Hays</t>
  </si>
  <si>
    <t>Hidalgo</t>
  </si>
  <si>
    <t>Hill</t>
  </si>
  <si>
    <t>Hopkins</t>
  </si>
  <si>
    <t>Houston</t>
  </si>
  <si>
    <t>Hunt</t>
  </si>
  <si>
    <t>Jackson</t>
  </si>
  <si>
    <t>Jefferson</t>
  </si>
  <si>
    <t>Jim Hogg</t>
  </si>
  <si>
    <t>Jim Wells</t>
  </si>
  <si>
    <t>Johnson</t>
  </si>
  <si>
    <t>Karnes</t>
  </si>
  <si>
    <t>Kaufman</t>
  </si>
  <si>
    <t>Kerr</t>
  </si>
  <si>
    <t>Kimble</t>
  </si>
  <si>
    <t>Kleberg</t>
  </si>
  <si>
    <t>Lamar</t>
  </si>
  <si>
    <t>La Salle</t>
  </si>
  <si>
    <t>Lavaca</t>
  </si>
  <si>
    <t>Lee</t>
  </si>
  <si>
    <t>Leon</t>
  </si>
  <si>
    <t>Liberty</t>
  </si>
  <si>
    <t>Limestone</t>
  </si>
  <si>
    <t>Live Oak</t>
  </si>
  <si>
    <t>McCulloch</t>
  </si>
  <si>
    <t>McLennan</t>
  </si>
  <si>
    <t>McMullen</t>
  </si>
  <si>
    <t>Marion</t>
  </si>
  <si>
    <t>Matagorda</t>
  </si>
  <si>
    <t>Maverick</t>
  </si>
  <si>
    <t>Medina</t>
  </si>
  <si>
    <t>Milam</t>
  </si>
  <si>
    <t>Nacogdoches</t>
  </si>
  <si>
    <t>Navarro</t>
  </si>
  <si>
    <t>Nueces</t>
  </si>
  <si>
    <t>Polk</t>
  </si>
  <si>
    <t>Red River</t>
  </si>
  <si>
    <t>Refugio</t>
  </si>
  <si>
    <t>Robertson</t>
  </si>
  <si>
    <t>Rockwall</t>
  </si>
  <si>
    <t>Rusk</t>
  </si>
  <si>
    <t>San Patricio</t>
  </si>
  <si>
    <t>Starr</t>
  </si>
  <si>
    <t>Tarrant</t>
  </si>
  <si>
    <t>Titus</t>
  </si>
  <si>
    <t>Tom Green</t>
  </si>
  <si>
    <t>Travis</t>
  </si>
  <si>
    <t>Uvalde</t>
  </si>
  <si>
    <t>Victoria</t>
  </si>
  <si>
    <t>Walker</t>
  </si>
  <si>
    <t>Waller</t>
  </si>
  <si>
    <t>Washington</t>
  </si>
  <si>
    <t>Webb</t>
  </si>
  <si>
    <t>Wharton</t>
  </si>
  <si>
    <t>Willacy</t>
  </si>
  <si>
    <t>Williamson</t>
  </si>
  <si>
    <t>Wilson</t>
  </si>
  <si>
    <t>Wise</t>
  </si>
  <si>
    <t>Zavala</t>
  </si>
  <si>
    <t xml:space="preserve"> CORN (CRC) - NORTHERN</t>
  </si>
  <si>
    <t>Armstrong</t>
  </si>
  <si>
    <t>Bailey</t>
  </si>
  <si>
    <t>Briscoe</t>
  </si>
  <si>
    <t>Brown</t>
  </si>
  <si>
    <t>Carson</t>
  </si>
  <si>
    <t>Castro</t>
  </si>
  <si>
    <t>Comanche</t>
  </si>
  <si>
    <t>Crosby</t>
  </si>
  <si>
    <t>Dallam</t>
  </si>
  <si>
    <t>Deaf Smith</t>
  </si>
  <si>
    <t>Donley</t>
  </si>
  <si>
    <t>Erath</t>
  </si>
  <si>
    <t>Floyd</t>
  </si>
  <si>
    <t>Gray</t>
  </si>
  <si>
    <t>Hale</t>
  </si>
  <si>
    <t>Hansford</t>
  </si>
  <si>
    <t>Hartley</t>
  </si>
  <si>
    <t>Hockley</t>
  </si>
  <si>
    <t>Hutchinson</t>
  </si>
  <si>
    <t>Lamb</t>
  </si>
  <si>
    <t>Lipscomb</t>
  </si>
  <si>
    <t>Lubbock</t>
  </si>
  <si>
    <t>Moore</t>
  </si>
  <si>
    <t>Ochiltree</t>
  </si>
  <si>
    <t>Parmer</t>
  </si>
  <si>
    <t>Potter</t>
  </si>
  <si>
    <t>Randall</t>
  </si>
  <si>
    <t>Roberts</t>
  </si>
  <si>
    <t>Sherman</t>
  </si>
  <si>
    <t>Swisher</t>
  </si>
  <si>
    <t>Terry</t>
  </si>
  <si>
    <t>Wheeler</t>
  </si>
  <si>
    <t>Wichita</t>
  </si>
  <si>
    <t>Wilbarger</t>
  </si>
  <si>
    <t>Yoakum</t>
  </si>
  <si>
    <t xml:space="preserve"> COTTON (CRC) - SOUTHERN</t>
  </si>
  <si>
    <t>Kinney</t>
  </si>
  <si>
    <t>Zapata</t>
  </si>
  <si>
    <t xml:space="preserve"> COTTON (CRC) - NORTHERN</t>
  </si>
  <si>
    <t>Andrews</t>
  </si>
  <si>
    <t>Archer</t>
  </si>
  <si>
    <t>Baylor</t>
  </si>
  <si>
    <t>Borden</t>
  </si>
  <si>
    <t>Callahan</t>
  </si>
  <si>
    <t>Childress</t>
  </si>
  <si>
    <t>Clay</t>
  </si>
  <si>
    <t>Cochran</t>
  </si>
  <si>
    <t>Coke</t>
  </si>
  <si>
    <t>Coleman</t>
  </si>
  <si>
    <t>Collingsworth</t>
  </si>
  <si>
    <t>Concho</t>
  </si>
  <si>
    <t>Cottle</t>
  </si>
  <si>
    <t>Culberson</t>
  </si>
  <si>
    <t>Dawson</t>
  </si>
  <si>
    <t>Dickens</t>
  </si>
  <si>
    <t>Eastland</t>
  </si>
  <si>
    <t>El Paso</t>
  </si>
  <si>
    <t>Fisher</t>
  </si>
  <si>
    <t>Foard</t>
  </si>
  <si>
    <t>Gaines</t>
  </si>
  <si>
    <t>Garza</t>
  </si>
  <si>
    <t>Glasscock</t>
  </si>
  <si>
    <t>Hall</t>
  </si>
  <si>
    <t>Hardeman</t>
  </si>
  <si>
    <t>Haskell</t>
  </si>
  <si>
    <t>Howard</t>
  </si>
  <si>
    <t>Hudspeth</t>
  </si>
  <si>
    <t>Irion</t>
  </si>
  <si>
    <t>Jones</t>
  </si>
  <si>
    <t>Kent</t>
  </si>
  <si>
    <t>King</t>
  </si>
  <si>
    <t>Knox</t>
  </si>
  <si>
    <t>Lynn</t>
  </si>
  <si>
    <t>Martin</t>
  </si>
  <si>
    <t>Midland</t>
  </si>
  <si>
    <t>Mitchell</t>
  </si>
  <si>
    <t>Motley</t>
  </si>
  <si>
    <t>Nolan</t>
  </si>
  <si>
    <t>Parker</t>
  </si>
  <si>
    <t>Pecos</t>
  </si>
  <si>
    <t>Reagan</t>
  </si>
  <si>
    <t>Reeves</t>
  </si>
  <si>
    <t>Runnels</t>
  </si>
  <si>
    <t>Schleicher</t>
  </si>
  <si>
    <t>Scurry</t>
  </si>
  <si>
    <t>Shackelford</t>
  </si>
  <si>
    <t>Stephens</t>
  </si>
  <si>
    <t>Stonewall</t>
  </si>
  <si>
    <t>Taylor</t>
  </si>
  <si>
    <t>Throckmorton</t>
  </si>
  <si>
    <t>Upton</t>
  </si>
  <si>
    <t>Van Zandt</t>
  </si>
  <si>
    <t>Ward</t>
  </si>
  <si>
    <t>Young</t>
  </si>
  <si>
    <t xml:space="preserve"> COTTON (APH) - NORTHERN</t>
  </si>
  <si>
    <t xml:space="preserve"> COTTON (APH) - SOUTHERN</t>
  </si>
  <si>
    <t xml:space="preserve"> GRAIN SORGHUM (IP) - SOUTHERN</t>
  </si>
  <si>
    <t>Blanco</t>
  </si>
  <si>
    <t>Franklin</t>
  </si>
  <si>
    <t>Jeff Davis</t>
  </si>
  <si>
    <t>Lampasas</t>
  </si>
  <si>
    <t>Mason</t>
  </si>
  <si>
    <t>Mills</t>
  </si>
  <si>
    <t>Morris</t>
  </si>
  <si>
    <t>Orange</t>
  </si>
  <si>
    <t>San Saba</t>
  </si>
  <si>
    <t>Sterling</t>
  </si>
  <si>
    <t xml:space="preserve"> GRAIN SORGHUM (IP) - NORTHERN</t>
  </si>
  <si>
    <t>Hemphill</t>
  </si>
  <si>
    <t>Hood</t>
  </si>
  <si>
    <t>Jack</t>
  </si>
  <si>
    <t>Montague</t>
  </si>
  <si>
    <t>Oldham</t>
  </si>
  <si>
    <t>Palo Pinto</t>
  </si>
  <si>
    <t xml:space="preserve"> GRAIN SORGHUM (CRC) - SOUTHERN</t>
  </si>
  <si>
    <t xml:space="preserve"> GRAIN SORGHUM (CRC) - NORTHERN</t>
  </si>
  <si>
    <t xml:space="preserve"> ONIONS (APH) - RED, FAR WEST</t>
  </si>
  <si>
    <t xml:space="preserve"> ONIONS (APH) - RED, VALLEY</t>
  </si>
  <si>
    <t xml:space="preserve"> ONIONS (APH) - WHITE, FAR WEST</t>
  </si>
  <si>
    <t xml:space="preserve"> ONIONS (APH) - WHITE, VALLEY</t>
  </si>
  <si>
    <t xml:space="preserve"> ONIONS (APH) - YELLOW, FAR WEST</t>
  </si>
  <si>
    <t xml:space="preserve"> ONIONS (APH) - YELLOW, VALLEY</t>
  </si>
  <si>
    <t xml:space="preserve"> PEACHES (APH) - FRESH</t>
  </si>
  <si>
    <t>Angelina</t>
  </si>
  <si>
    <t>Camp</t>
  </si>
  <si>
    <t>Freestone</t>
  </si>
  <si>
    <t>Henderson</t>
  </si>
  <si>
    <t>Jasper</t>
  </si>
  <si>
    <t>Newton</t>
  </si>
  <si>
    <t>Sabine</t>
  </si>
  <si>
    <t>Shelby</t>
  </si>
  <si>
    <t>Smith</t>
  </si>
  <si>
    <t>Upshur</t>
  </si>
  <si>
    <t>Wood</t>
  </si>
  <si>
    <t xml:space="preserve"> PEACHES (APH) - FRESH, HIDALGO</t>
  </si>
  <si>
    <t xml:space="preserve"> PEACHES (APH) - PROCESSING</t>
  </si>
  <si>
    <t xml:space="preserve"> POTATOES (APH) - SOUTHERN</t>
  </si>
  <si>
    <t xml:space="preserve"> POTATOES (APH) - NORTHERN</t>
  </si>
  <si>
    <t xml:space="preserve"> RICE (CRC) - COASTAL BEND</t>
  </si>
  <si>
    <t xml:space="preserve"> RICE (CRC) - SOUTHEAST</t>
  </si>
  <si>
    <t xml:space="preserve"> SOYBEANS (CRC) - SOUTHERN</t>
  </si>
  <si>
    <t>Grimes</t>
  </si>
  <si>
    <t>San Jacinto</t>
  </si>
  <si>
    <t xml:space="preserve"> SOYBEANS (CRC) - NORTHERN</t>
  </si>
  <si>
    <t xml:space="preserve"> SUNFLOWERS (APH) - OIL, SOUTHERN</t>
  </si>
  <si>
    <t xml:space="preserve"> SUNFLOWERS (APH) - CONFECTIONARY, SOUTHERN</t>
  </si>
  <si>
    <t xml:space="preserve"> SUNFLOWERS (APH) - OIL, NORTHERN</t>
  </si>
  <si>
    <t xml:space="preserve"> SUNFLOWERS (APH) - CONFECTIONARY, NORTHERN</t>
  </si>
  <si>
    <t>World Ag Supply Demand Estimate (WASDE) report or ACRE Program Tables as available.</t>
  </si>
  <si>
    <r>
      <t>Total Crop Insurance Premium</t>
    </r>
    <r>
      <rPr>
        <sz val="10"/>
        <rFont val="Arial"/>
        <family val="2"/>
      </rPr>
      <t xml:space="preserve"> - This is the entire Federal Crop Insurance premium paid by this entity for</t>
    </r>
  </si>
  <si>
    <t>Total Gross Federal Crop Insurance Indemnities</t>
  </si>
  <si>
    <t>Was crop harvested?</t>
  </si>
  <si>
    <t>Production to Count</t>
  </si>
  <si>
    <t>Producer Premium Paid</t>
  </si>
  <si>
    <t>Optional Weighted Average Adjusted Yield</t>
  </si>
  <si>
    <t>Insurance Premium</t>
  </si>
  <si>
    <t>Total Federal Crop Insurance Premium</t>
  </si>
  <si>
    <t>Optional Overides</t>
  </si>
  <si>
    <t>Original</t>
  </si>
  <si>
    <t>Prelimenary SURE Payment (All Methods)</t>
  </si>
  <si>
    <t>Calculate as:</t>
  </si>
  <si>
    <t>Preliminary FSA Advance Payment</t>
  </si>
  <si>
    <t>Estimated Final Payment</t>
  </si>
  <si>
    <r>
      <t xml:space="preserve">Total ACRE Program Payments </t>
    </r>
    <r>
      <rPr>
        <b/>
        <sz val="10"/>
        <color indexed="10"/>
        <rFont val="Arial"/>
        <family val="2"/>
      </rPr>
      <t>*</t>
    </r>
  </si>
  <si>
    <r>
      <t>Production to Count -</t>
    </r>
    <r>
      <rPr>
        <sz val="10"/>
        <rFont val="Arial"/>
        <family val="2"/>
      </rPr>
      <t xml:space="preserve"> Enter the total production for this unit, including actual and appraised production.</t>
    </r>
  </si>
  <si>
    <t>This can be obtained from insurance forms or the RMA data portion of FSA 2008 SURE Interim Report.</t>
  </si>
  <si>
    <r>
      <t xml:space="preserve">Was Crop Harvested </t>
    </r>
    <r>
      <rPr>
        <sz val="10"/>
        <rFont val="Arial"/>
        <family val="2"/>
      </rPr>
      <t>- Used to turn Non-Harvest Factor on (default is off).</t>
    </r>
  </si>
  <si>
    <r>
      <t>Producer Premium Paid -</t>
    </r>
    <r>
      <rPr>
        <sz val="10"/>
        <rFont val="Arial"/>
        <family val="2"/>
      </rPr>
      <t xml:space="preserve"> Enter the total federal crop insurance premium paid by the producer for this unit.</t>
    </r>
  </si>
  <si>
    <t>Do not include private crop hail insurance premium.</t>
  </si>
  <si>
    <r>
      <t xml:space="preserve">Optional Wieghted Average Adjusted Yield </t>
    </r>
    <r>
      <rPr>
        <sz val="10"/>
        <rFont val="Arial"/>
        <family val="2"/>
      </rPr>
      <t>- This number can only be found in the RMA data portion of</t>
    </r>
  </si>
  <si>
    <t xml:space="preserve">the FSA 2008 SURE Interim Report.  This number will be the same for every unit of the same crop.  If </t>
  </si>
  <si>
    <t>nothing is entered in this column, weighted average APH will be used.</t>
  </si>
  <si>
    <r>
      <t>Total ACRE Program Payments</t>
    </r>
    <r>
      <rPr>
        <sz val="10"/>
        <rFont val="Arial"/>
      </rPr>
      <t xml:space="preserve"> - We have no idea how these will be calculated, so we just added an entry</t>
    </r>
  </si>
  <si>
    <t>to the summary page.</t>
  </si>
  <si>
    <r>
      <t>Calculate as:</t>
    </r>
    <r>
      <rPr>
        <sz val="10"/>
        <rFont val="Arial"/>
      </rPr>
      <t xml:space="preserve"> Set the spreadsheet to calculate the results without using weighted average CC yields by </t>
    </r>
  </si>
  <si>
    <t xml:space="preserve">selecting the Preliminary FSA Advance Payment option.  The Estimated Final Payment option uses the </t>
  </si>
  <si>
    <t>higher of the weighted average CC yield or the weighted average adjusted yield to calculate SURE guaranatee.</t>
  </si>
  <si>
    <t>crops which earned an indemnity.  Calculated from data on the SURE Input sheet.  This does not include</t>
  </si>
  <si>
    <t>Private Hail Insurance premiums.</t>
  </si>
  <si>
    <r>
      <t xml:space="preserve">Gross Crop Insurance Indemnities, DCP Direct Payments and DCP Counter-cyclical Payments, </t>
    </r>
    <r>
      <rPr>
        <sz val="10"/>
        <rFont val="Arial"/>
        <family val="2"/>
      </rPr>
      <t xml:space="preserve">can be </t>
    </r>
  </si>
  <si>
    <t>entered here directly from the FSA 2008 SURE Interim Report, instead of the DCP input sheet.  If nothing</t>
  </si>
  <si>
    <t>is entered in the DCP input sheet, no weighted average CC yield will be calculated and results will match</t>
  </si>
  <si>
    <t>Preliminary FSA Advance Payment option.</t>
  </si>
  <si>
    <r>
      <t xml:space="preserve">Total DCP Direct </t>
    </r>
    <r>
      <rPr>
        <b/>
        <sz val="10"/>
        <color indexed="10"/>
        <rFont val="Arial"/>
        <family val="2"/>
      </rPr>
      <t>*</t>
    </r>
  </si>
  <si>
    <r>
      <t>Total Indemnities</t>
    </r>
    <r>
      <rPr>
        <b/>
        <sz val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*</t>
    </r>
  </si>
  <si>
    <r>
      <t xml:space="preserve">Total DCP CC </t>
    </r>
    <r>
      <rPr>
        <b/>
        <sz val="10"/>
        <color indexed="10"/>
        <rFont val="Arial"/>
        <family val="2"/>
      </rPr>
      <t>*</t>
    </r>
  </si>
  <si>
    <t>Version 5.0</t>
  </si>
</sst>
</file>

<file path=xl/styles.xml><?xml version="1.0" encoding="utf-8"?>
<styleSheet xmlns="http://schemas.openxmlformats.org/spreadsheetml/2006/main">
  <numFmts count="16">
    <numFmt numFmtId="41" formatCode="_(* #,##0_);_(* \(#,##0\);_(* &quot;-&quot;_);_(@_)"/>
    <numFmt numFmtId="44" formatCode="_(&quot;$&quot;* #,##0.00_);_(&quot;$&quot;* \(#,##0.00\);_(&quot;$&quot;* &quot;-&quot;??_);_(@_)"/>
    <numFmt numFmtId="164" formatCode="0.0"/>
    <numFmt numFmtId="165" formatCode="#,##0.0"/>
    <numFmt numFmtId="166" formatCode="_(&quot;$&quot;* #,##0.0000_);_(&quot;$&quot;* \(#,##0.0000\);_(&quot;$&quot;* &quot;-&quot;??_);_(@_)"/>
    <numFmt numFmtId="167" formatCode="_(&quot;$&quot;* #,##0_);_(&quot;$&quot;* \(#,##0\);_(&quot;$&quot;* &quot;-&quot;??_);_(@_)"/>
    <numFmt numFmtId="168" formatCode="0.0%"/>
    <numFmt numFmtId="169" formatCode="_(* #,##0.0000_);_(* \(#,##0.0000\);_(* &quot;-&quot;????_);_(@_)"/>
    <numFmt numFmtId="170" formatCode="0.00000"/>
    <numFmt numFmtId="171" formatCode="_(&quot;$&quot;* #,##0.0000_);_(&quot;$&quot;* \(#,##0.0000\);_(&quot;$&quot;* &quot;-&quot;????_);_(@_)"/>
    <numFmt numFmtId="172" formatCode="_(&quot;$&quot;* #,##0.00_);_(&quot;$&quot;* \(#,##0.00\);_(&quot;$&quot;* &quot;-&quot;????_);_(@_)"/>
    <numFmt numFmtId="173" formatCode="_(* #,##0.000_);_(* \(#,##0.000\);_(* &quot;-&quot;???_);_(@_)"/>
    <numFmt numFmtId="174" formatCode="[$-F800]dddd\,\ mmmm\ dd\,\ yyyy"/>
    <numFmt numFmtId="175" formatCode="&quot;$&quot;#,##0.0000"/>
    <numFmt numFmtId="176" formatCode="&quot;$&quot;#,##0.00"/>
    <numFmt numFmtId="178" formatCode="_(&quot;$&quot;* #,##0.000_);_(&quot;$&quot;* \(#,##0.000\);_(&quot;$&quot;* &quot;-&quot;????_);_(@_)"/>
  </numFmts>
  <fonts count="29">
    <font>
      <sz val="10"/>
      <name val="Arial"/>
    </font>
    <font>
      <sz val="10"/>
      <name val="Arial"/>
    </font>
    <font>
      <sz val="1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0"/>
      <color indexed="12"/>
      <name val="Arial"/>
      <family val="2"/>
    </font>
    <font>
      <sz val="10"/>
      <color indexed="10"/>
      <name val="Arial"/>
    </font>
    <font>
      <b/>
      <sz val="8"/>
      <color indexed="12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0"/>
      <color indexed="10"/>
      <name val="Arial"/>
    </font>
    <font>
      <b/>
      <i/>
      <sz val="10"/>
      <name val="Arial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sz val="9"/>
      <color indexed="10"/>
      <name val="Arial"/>
    </font>
    <font>
      <b/>
      <sz val="10"/>
      <color indexed="10"/>
      <name val="Arial"/>
      <family val="2"/>
    </font>
    <font>
      <b/>
      <sz val="14"/>
      <name val="Arial"/>
    </font>
    <font>
      <b/>
      <sz val="12"/>
      <name val="Arial"/>
    </font>
    <font>
      <b/>
      <i/>
      <sz val="12"/>
      <name val="Arial"/>
      <family val="2"/>
    </font>
    <font>
      <b/>
      <sz val="14"/>
      <name val="Arial"/>
      <family val="2"/>
    </font>
    <font>
      <b/>
      <u/>
      <sz val="10"/>
      <name val="Arial"/>
      <family val="2"/>
    </font>
    <font>
      <b/>
      <u/>
      <sz val="12"/>
      <color indexed="10"/>
      <name val="Arial"/>
      <family val="2"/>
    </font>
    <font>
      <sz val="8"/>
      <name val="Arial"/>
    </font>
    <font>
      <sz val="10"/>
      <name val="Arial Unicode MS"/>
      <family val="2"/>
    </font>
    <font>
      <sz val="14"/>
      <name val="Arial"/>
    </font>
    <font>
      <sz val="12"/>
      <name val="Arial"/>
    </font>
    <font>
      <b/>
      <sz val="12"/>
      <color indexed="10"/>
      <name val="Arial"/>
      <family val="2"/>
    </font>
    <font>
      <sz val="10"/>
      <color indexed="9"/>
      <name val="Arial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9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wrapText="1"/>
    </xf>
    <xf numFmtId="0" fontId="0" fillId="0" borderId="2" xfId="0" applyBorder="1" applyAlignment="1">
      <alignment horizontal="center"/>
    </xf>
    <xf numFmtId="0" fontId="0" fillId="0" borderId="3" xfId="0" applyFill="1" applyBorder="1" applyAlignment="1" applyProtection="1">
      <alignment horizontal="center" wrapText="1"/>
    </xf>
    <xf numFmtId="164" fontId="2" fillId="2" borderId="4" xfId="0" applyNumberFormat="1" applyFont="1" applyFill="1" applyBorder="1" applyAlignment="1" applyProtection="1">
      <alignment horizontal="left"/>
      <protection locked="0"/>
    </xf>
    <xf numFmtId="0" fontId="12" fillId="2" borderId="5" xfId="0" applyFont="1" applyFill="1" applyBorder="1" applyAlignment="1" applyProtection="1">
      <alignment horizontal="left"/>
      <protection locked="0"/>
    </xf>
    <xf numFmtId="0" fontId="13" fillId="0" borderId="0" xfId="0" applyNumberFormat="1" applyFont="1" applyFill="1" applyBorder="1" applyAlignment="1" applyProtection="1">
      <alignment horizontal="center"/>
    </xf>
    <xf numFmtId="164" fontId="2" fillId="2" borderId="6" xfId="0" applyNumberFormat="1" applyFont="1" applyFill="1" applyBorder="1" applyAlignment="1" applyProtection="1">
      <alignment horizontal="left"/>
      <protection locked="0"/>
    </xf>
    <xf numFmtId="164" fontId="2" fillId="2" borderId="7" xfId="0" applyNumberFormat="1" applyFont="1" applyFill="1" applyBorder="1" applyAlignment="1" applyProtection="1">
      <alignment horizontal="left"/>
      <protection locked="0"/>
    </xf>
    <xf numFmtId="0" fontId="0" fillId="0" borderId="0" xfId="0" applyAlignment="1">
      <alignment horizontal="right"/>
    </xf>
    <xf numFmtId="0" fontId="0" fillId="0" borderId="4" xfId="0" applyBorder="1" applyAlignment="1">
      <alignment wrapText="1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wrapText="1"/>
    </xf>
    <xf numFmtId="0" fontId="0" fillId="0" borderId="16" xfId="0" applyFill="1" applyBorder="1"/>
    <xf numFmtId="0" fontId="0" fillId="0" borderId="17" xfId="0" applyFill="1" applyBorder="1"/>
    <xf numFmtId="0" fontId="0" fillId="0" borderId="0" xfId="0" applyBorder="1" applyAlignment="1" applyProtection="1">
      <alignment horizontal="left"/>
    </xf>
    <xf numFmtId="0" fontId="0" fillId="0" borderId="0" xfId="0" applyBorder="1" applyProtection="1"/>
    <xf numFmtId="0" fontId="0" fillId="0" borderId="0" xfId="0" applyProtection="1"/>
    <xf numFmtId="0" fontId="3" fillId="0" borderId="0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/>
    </xf>
    <xf numFmtId="0" fontId="9" fillId="0" borderId="18" xfId="0" applyFont="1" applyFill="1" applyBorder="1" applyAlignment="1" applyProtection="1">
      <alignment horizontal="left"/>
    </xf>
    <xf numFmtId="0" fontId="2" fillId="0" borderId="19" xfId="0" applyFont="1" applyFill="1" applyBorder="1" applyAlignment="1" applyProtection="1">
      <alignment horizontal="center" wrapText="1"/>
    </xf>
    <xf numFmtId="0" fontId="2" fillId="0" borderId="3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 wrapText="1"/>
    </xf>
    <xf numFmtId="0" fontId="0" fillId="0" borderId="0" xfId="0" applyBorder="1" applyAlignment="1" applyProtection="1">
      <alignment wrapText="1"/>
    </xf>
    <xf numFmtId="0" fontId="0" fillId="0" borderId="0" xfId="0" applyFill="1" applyBorder="1" applyAlignment="1" applyProtection="1">
      <alignment wrapText="1"/>
    </xf>
    <xf numFmtId="0" fontId="2" fillId="0" borderId="0" xfId="0" applyNumberFormat="1" applyFont="1" applyFill="1" applyBorder="1" applyProtection="1"/>
    <xf numFmtId="41" fontId="0" fillId="0" borderId="0" xfId="0" applyNumberFormat="1" applyBorder="1" applyProtection="1"/>
    <xf numFmtId="9" fontId="0" fillId="0" borderId="0" xfId="2" applyFont="1" applyBorder="1" applyProtection="1"/>
    <xf numFmtId="166" fontId="0" fillId="0" borderId="0" xfId="1" applyNumberFormat="1" applyFont="1" applyBorder="1" applyProtection="1"/>
    <xf numFmtId="173" fontId="0" fillId="0" borderId="0" xfId="0" applyNumberFormat="1" applyBorder="1" applyProtection="1"/>
    <xf numFmtId="44" fontId="0" fillId="0" borderId="0" xfId="0" applyNumberFormat="1" applyBorder="1" applyProtection="1"/>
    <xf numFmtId="169" fontId="0" fillId="0" borderId="0" xfId="0" applyNumberFormat="1" applyBorder="1" applyProtection="1"/>
    <xf numFmtId="44" fontId="0" fillId="0" borderId="0" xfId="0" applyNumberFormat="1" applyProtection="1"/>
    <xf numFmtId="0" fontId="2" fillId="0" borderId="0" xfId="0" applyFont="1" applyFill="1" applyBorder="1" applyProtection="1"/>
    <xf numFmtId="44" fontId="5" fillId="0" borderId="0" xfId="1" applyFont="1" applyFill="1" applyBorder="1" applyAlignment="1" applyProtection="1">
      <alignment horizontal="right"/>
    </xf>
    <xf numFmtId="44" fontId="7" fillId="0" borderId="0" xfId="1" applyFont="1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left" wrapText="1"/>
    </xf>
    <xf numFmtId="0" fontId="0" fillId="0" borderId="0" xfId="0" applyBorder="1" applyAlignment="1" applyProtection="1">
      <alignment horizontal="center"/>
    </xf>
    <xf numFmtId="2" fontId="0" fillId="0" borderId="0" xfId="0" applyNumberFormat="1" applyFill="1" applyBorder="1" applyAlignment="1" applyProtection="1">
      <alignment horizontal="left" wrapText="1"/>
    </xf>
    <xf numFmtId="0" fontId="0" fillId="0" borderId="0" xfId="0" applyBorder="1" applyAlignment="1" applyProtection="1">
      <alignment horizontal="center" wrapText="1"/>
    </xf>
    <xf numFmtId="172" fontId="0" fillId="0" borderId="0" xfId="0" applyNumberFormat="1" applyBorder="1" applyAlignment="1" applyProtection="1">
      <alignment horizontal="center"/>
    </xf>
    <xf numFmtId="172" fontId="0" fillId="0" borderId="0" xfId="0" applyNumberFormat="1" applyBorder="1" applyProtection="1"/>
    <xf numFmtId="44" fontId="0" fillId="0" borderId="0" xfId="1" applyFont="1" applyBorder="1" applyProtection="1"/>
    <xf numFmtId="171" fontId="0" fillId="0" borderId="0" xfId="0" applyNumberFormat="1" applyBorder="1" applyAlignment="1" applyProtection="1">
      <alignment horizontal="center"/>
    </xf>
    <xf numFmtId="171" fontId="0" fillId="0" borderId="0" xfId="0" applyNumberFormat="1" applyBorder="1" applyProtection="1"/>
    <xf numFmtId="0" fontId="0" fillId="0" borderId="0" xfId="0" applyFill="1" applyBorder="1" applyProtection="1"/>
    <xf numFmtId="0" fontId="0" fillId="0" borderId="0" xfId="0" applyAlignment="1" applyProtection="1">
      <alignment horizontal="center"/>
    </xf>
    <xf numFmtId="172" fontId="0" fillId="0" borderId="0" xfId="0" applyNumberFormat="1" applyAlignment="1" applyProtection="1">
      <alignment horizontal="center"/>
    </xf>
    <xf numFmtId="172" fontId="0" fillId="0" borderId="0" xfId="0" applyNumberFormat="1" applyProtection="1"/>
    <xf numFmtId="171" fontId="0" fillId="0" borderId="0" xfId="0" applyNumberFormat="1" applyAlignment="1" applyProtection="1">
      <alignment horizontal="center"/>
    </xf>
    <xf numFmtId="0" fontId="2" fillId="2" borderId="20" xfId="0" applyFont="1" applyFill="1" applyBorder="1" applyAlignment="1" applyProtection="1">
      <alignment horizontal="left"/>
      <protection locked="0"/>
    </xf>
    <xf numFmtId="168" fontId="2" fillId="2" borderId="7" xfId="2" applyNumberFormat="1" applyFont="1" applyFill="1" applyBorder="1" applyAlignment="1" applyProtection="1">
      <alignment horizontal="center"/>
      <protection locked="0"/>
    </xf>
    <xf numFmtId="165" fontId="2" fillId="2" borderId="7" xfId="0" applyNumberFormat="1" applyFont="1" applyFill="1" applyBorder="1" applyProtection="1">
      <protection locked="0"/>
    </xf>
    <xf numFmtId="0" fontId="2" fillId="2" borderId="7" xfId="0" applyFont="1" applyFill="1" applyBorder="1" applyProtection="1">
      <protection locked="0"/>
    </xf>
    <xf numFmtId="0" fontId="2" fillId="2" borderId="9" xfId="0" applyFont="1" applyFill="1" applyBorder="1" applyAlignment="1" applyProtection="1">
      <alignment horizontal="left"/>
      <protection locked="0"/>
    </xf>
    <xf numFmtId="168" fontId="2" fillId="2" borderId="4" xfId="2" applyNumberFormat="1" applyFont="1" applyFill="1" applyBorder="1" applyAlignment="1" applyProtection="1">
      <alignment horizontal="center"/>
      <protection locked="0"/>
    </xf>
    <xf numFmtId="165" fontId="2" fillId="2" borderId="4" xfId="0" applyNumberFormat="1" applyFont="1" applyFill="1" applyBorder="1" applyProtection="1">
      <protection locked="0"/>
    </xf>
    <xf numFmtId="0" fontId="2" fillId="2" borderId="21" xfId="0" applyFont="1" applyFill="1" applyBorder="1" applyAlignment="1" applyProtection="1">
      <alignment horizontal="left"/>
      <protection locked="0"/>
    </xf>
    <xf numFmtId="168" fontId="2" fillId="2" borderId="6" xfId="2" applyNumberFormat="1" applyFont="1" applyFill="1" applyBorder="1" applyAlignment="1" applyProtection="1">
      <alignment horizontal="center"/>
      <protection locked="0"/>
    </xf>
    <xf numFmtId="165" fontId="2" fillId="2" borderId="6" xfId="0" applyNumberFormat="1" applyFont="1" applyFill="1" applyBorder="1" applyProtection="1">
      <protection locked="0"/>
    </xf>
    <xf numFmtId="9" fontId="2" fillId="2" borderId="7" xfId="2" applyFont="1" applyFill="1" applyBorder="1" applyProtection="1">
      <protection locked="0"/>
    </xf>
    <xf numFmtId="3" fontId="2" fillId="2" borderId="7" xfId="0" applyNumberFormat="1" applyFont="1" applyFill="1" applyBorder="1" applyProtection="1">
      <protection locked="0"/>
    </xf>
    <xf numFmtId="3" fontId="2" fillId="2" borderId="4" xfId="0" applyNumberFormat="1" applyFont="1" applyFill="1" applyBorder="1" applyProtection="1">
      <protection locked="0"/>
    </xf>
    <xf numFmtId="0" fontId="2" fillId="2" borderId="22" xfId="0" applyFont="1" applyFill="1" applyBorder="1" applyProtection="1">
      <protection locked="0"/>
    </xf>
    <xf numFmtId="9" fontId="2" fillId="2" borderId="22" xfId="2" applyFont="1" applyFill="1" applyBorder="1" applyProtection="1">
      <protection locked="0"/>
    </xf>
    <xf numFmtId="3" fontId="2" fillId="2" borderId="6" xfId="0" applyNumberFormat="1" applyFon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9" xfId="0" applyFill="1" applyBorder="1" applyProtection="1">
      <protection locked="0"/>
    </xf>
    <xf numFmtId="9" fontId="0" fillId="2" borderId="4" xfId="2" applyFon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2" borderId="21" xfId="0" applyFill="1" applyBorder="1" applyProtection="1">
      <protection locked="0"/>
    </xf>
    <xf numFmtId="9" fontId="0" fillId="2" borderId="6" xfId="2" applyFon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24" xfId="0" applyFill="1" applyBorder="1" applyProtection="1">
      <protection locked="0"/>
    </xf>
    <xf numFmtId="0" fontId="0" fillId="2" borderId="25" xfId="0" applyFill="1" applyBorder="1" applyProtection="1">
      <protection locked="0"/>
    </xf>
    <xf numFmtId="0" fontId="0" fillId="2" borderId="26" xfId="0" applyFill="1" applyBorder="1" applyProtection="1">
      <protection locked="0"/>
    </xf>
    <xf numFmtId="0" fontId="12" fillId="0" borderId="5" xfId="0" applyNumberFormat="1" applyFont="1" applyFill="1" applyBorder="1" applyAlignment="1" applyProtection="1">
      <alignment horizontal="left"/>
    </xf>
    <xf numFmtId="0" fontId="15" fillId="0" borderId="0" xfId="0" applyFont="1" applyFill="1" applyBorder="1" applyAlignment="1">
      <alignment wrapText="1"/>
    </xf>
    <xf numFmtId="0" fontId="6" fillId="0" borderId="0" xfId="0" applyFont="1" applyFill="1" applyBorder="1" applyAlignment="1">
      <alignment wrapText="1"/>
    </xf>
    <xf numFmtId="0" fontId="0" fillId="0" borderId="0" xfId="0" applyFill="1" applyBorder="1" applyAlignment="1">
      <alignment horizontal="left"/>
    </xf>
    <xf numFmtId="0" fontId="0" fillId="0" borderId="0" xfId="0" applyFill="1" applyBorder="1"/>
    <xf numFmtId="0" fontId="0" fillId="0" borderId="0" xfId="0" applyFill="1"/>
    <xf numFmtId="0" fontId="3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/>
    </xf>
    <xf numFmtId="0" fontId="9" fillId="0" borderId="18" xfId="0" applyFont="1" applyFill="1" applyBorder="1" applyAlignment="1">
      <alignment horizontal="left"/>
    </xf>
    <xf numFmtId="0" fontId="8" fillId="0" borderId="0" xfId="0" applyFont="1" applyFill="1"/>
    <xf numFmtId="0" fontId="0" fillId="0" borderId="0" xfId="0" applyFill="1" applyAlignment="1">
      <alignment horizontal="left" indent="1"/>
    </xf>
    <xf numFmtId="0" fontId="14" fillId="0" borderId="0" xfId="0" applyFont="1" applyFill="1" applyAlignment="1">
      <alignment horizontal="left" indent="1"/>
    </xf>
    <xf numFmtId="0" fontId="16" fillId="0" borderId="0" xfId="0" applyFont="1" applyFill="1" applyAlignment="1">
      <alignment horizontal="left" indent="1"/>
    </xf>
    <xf numFmtId="44" fontId="0" fillId="0" borderId="16" xfId="0" applyNumberFormat="1" applyFill="1" applyBorder="1" applyProtection="1"/>
    <xf numFmtId="0" fontId="2" fillId="2" borderId="27" xfId="0" applyFont="1" applyFill="1" applyBorder="1" applyProtection="1">
      <protection locked="0"/>
    </xf>
    <xf numFmtId="0" fontId="2" fillId="2" borderId="28" xfId="0" applyFont="1" applyFill="1" applyBorder="1" applyProtection="1">
      <protection locked="0"/>
    </xf>
    <xf numFmtId="0" fontId="0" fillId="0" borderId="29" xfId="0" applyFill="1" applyBorder="1" applyAlignment="1" applyProtection="1">
      <alignment horizontal="center" wrapText="1"/>
    </xf>
    <xf numFmtId="0" fontId="13" fillId="0" borderId="22" xfId="0" applyNumberFormat="1" applyFont="1" applyFill="1" applyBorder="1" applyAlignment="1" applyProtection="1">
      <alignment horizontal="center"/>
    </xf>
    <xf numFmtId="174" fontId="11" fillId="0" borderId="0" xfId="0" applyNumberFormat="1" applyFont="1" applyFill="1" applyBorder="1" applyAlignment="1">
      <alignment horizontal="left"/>
    </xf>
    <xf numFmtId="174" fontId="11" fillId="0" borderId="0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14" fillId="0" borderId="0" xfId="0" applyFont="1" applyAlignment="1">
      <alignment horizontal="left" indent="1"/>
    </xf>
    <xf numFmtId="0" fontId="2" fillId="0" borderId="0" xfId="0" applyFont="1" applyAlignment="1">
      <alignment horizontal="left" indent="2"/>
    </xf>
    <xf numFmtId="0" fontId="19" fillId="0" borderId="0" xfId="0" applyFont="1"/>
    <xf numFmtId="0" fontId="20" fillId="0" borderId="0" xfId="0" applyFont="1" applyFill="1" applyBorder="1" applyAlignment="1">
      <alignment horizontal="center" wrapText="1"/>
    </xf>
    <xf numFmtId="0" fontId="14" fillId="0" borderId="0" xfId="0" applyFont="1" applyAlignment="1">
      <alignment horizontal="left" indent="2"/>
    </xf>
    <xf numFmtId="0" fontId="19" fillId="0" borderId="0" xfId="0" applyFont="1" applyAlignment="1">
      <alignment horizontal="left"/>
    </xf>
    <xf numFmtId="0" fontId="21" fillId="0" borderId="0" xfId="0" applyFont="1" applyAlignment="1">
      <alignment horizontal="left" indent="1"/>
    </xf>
    <xf numFmtId="0" fontId="0" fillId="0" borderId="0" xfId="0" applyAlignment="1">
      <alignment horizontal="left" indent="3"/>
    </xf>
    <xf numFmtId="0" fontId="2" fillId="0" borderId="0" xfId="0" applyFont="1" applyAlignment="1">
      <alignment horizontal="left" indent="3"/>
    </xf>
    <xf numFmtId="175" fontId="0" fillId="0" borderId="0" xfId="0" applyNumberFormat="1" applyBorder="1" applyProtection="1"/>
    <xf numFmtId="175" fontId="0" fillId="0" borderId="0" xfId="0" applyNumberFormat="1" applyProtection="1"/>
    <xf numFmtId="176" fontId="0" fillId="0" borderId="0" xfId="0" applyNumberFormat="1" applyProtection="1"/>
    <xf numFmtId="176" fontId="0" fillId="0" borderId="0" xfId="0" applyNumberFormat="1" applyBorder="1" applyProtection="1"/>
    <xf numFmtId="0" fontId="0" fillId="0" borderId="30" xfId="0" applyBorder="1"/>
    <xf numFmtId="0" fontId="0" fillId="0" borderId="18" xfId="0" applyBorder="1"/>
    <xf numFmtId="168" fontId="0" fillId="3" borderId="11" xfId="0" applyNumberFormat="1" applyFill="1" applyBorder="1" applyAlignment="1" applyProtection="1">
      <alignment horizontal="right"/>
    </xf>
    <xf numFmtId="0" fontId="0" fillId="0" borderId="9" xfId="0" applyBorder="1" applyAlignment="1" applyProtection="1">
      <alignment horizontal="right"/>
    </xf>
    <xf numFmtId="0" fontId="0" fillId="0" borderId="4" xfId="0" applyBorder="1" applyAlignment="1" applyProtection="1">
      <alignment horizontal="right"/>
    </xf>
    <xf numFmtId="170" fontId="0" fillId="3" borderId="4" xfId="0" applyNumberFormat="1" applyFill="1" applyBorder="1" applyAlignment="1" applyProtection="1">
      <alignment horizontal="right"/>
    </xf>
    <xf numFmtId="170" fontId="0" fillId="3" borderId="10" xfId="0" applyNumberFormat="1" applyFill="1" applyBorder="1" applyAlignment="1" applyProtection="1">
      <alignment horizontal="right"/>
    </xf>
    <xf numFmtId="0" fontId="0" fillId="0" borderId="13" xfId="0" applyBorder="1" applyAlignment="1" applyProtection="1">
      <alignment horizontal="right"/>
    </xf>
    <xf numFmtId="0" fontId="0" fillId="2" borderId="5" xfId="0" applyFill="1" applyBorder="1" applyProtection="1">
      <protection locked="0"/>
    </xf>
    <xf numFmtId="171" fontId="0" fillId="0" borderId="0" xfId="0" applyNumberFormat="1" applyFill="1" applyBorder="1" applyProtection="1"/>
    <xf numFmtId="44" fontId="0" fillId="0" borderId="0" xfId="0" applyNumberFormat="1" applyFill="1"/>
    <xf numFmtId="167" fontId="0" fillId="0" borderId="31" xfId="0" applyNumberFormat="1" applyFill="1" applyBorder="1"/>
    <xf numFmtId="167" fontId="0" fillId="0" borderId="17" xfId="0" applyNumberFormat="1" applyFill="1" applyBorder="1"/>
    <xf numFmtId="167" fontId="0" fillId="0" borderId="32" xfId="0" applyNumberFormat="1" applyFill="1" applyBorder="1"/>
    <xf numFmtId="167" fontId="0" fillId="2" borderId="17" xfId="0" applyNumberFormat="1" applyFill="1" applyBorder="1" applyProtection="1">
      <protection locked="0"/>
    </xf>
    <xf numFmtId="167" fontId="8" fillId="0" borderId="32" xfId="0" applyNumberFormat="1" applyFont="1" applyFill="1" applyBorder="1"/>
    <xf numFmtId="0" fontId="22" fillId="0" borderId="0" xfId="0" applyFont="1" applyFill="1"/>
    <xf numFmtId="0" fontId="0" fillId="0" borderId="33" xfId="0" applyBorder="1" applyAlignment="1" applyProtection="1">
      <alignment wrapText="1"/>
    </xf>
    <xf numFmtId="0" fontId="0" fillId="0" borderId="33" xfId="0" applyFill="1" applyBorder="1" applyAlignment="1" applyProtection="1">
      <alignment wrapText="1"/>
    </xf>
    <xf numFmtId="0" fontId="0" fillId="0" borderId="34" xfId="0" applyFill="1" applyBorder="1" applyAlignment="1" applyProtection="1">
      <alignment wrapText="1"/>
    </xf>
    <xf numFmtId="167" fontId="8" fillId="0" borderId="35" xfId="0" applyNumberFormat="1" applyFont="1" applyFill="1" applyBorder="1"/>
    <xf numFmtId="0" fontId="0" fillId="0" borderId="0" xfId="0" applyAlignment="1" applyProtection="1">
      <alignment wrapText="1"/>
    </xf>
    <xf numFmtId="2" fontId="2" fillId="2" borderId="7" xfId="0" applyNumberFormat="1" applyFont="1" applyFill="1" applyBorder="1" applyProtection="1">
      <protection locked="0"/>
    </xf>
    <xf numFmtId="2" fontId="2" fillId="2" borderId="4" xfId="0" applyNumberFormat="1" applyFont="1" applyFill="1" applyBorder="1" applyProtection="1">
      <protection locked="0"/>
    </xf>
    <xf numFmtId="2" fontId="2" fillId="2" borderId="6" xfId="0" applyNumberFormat="1" applyFont="1" applyFill="1" applyBorder="1" applyProtection="1">
      <protection locked="0"/>
    </xf>
    <xf numFmtId="0" fontId="14" fillId="0" borderId="0" xfId="0" applyFont="1"/>
    <xf numFmtId="0" fontId="24" fillId="0" borderId="0" xfId="0" applyFont="1"/>
    <xf numFmtId="0" fontId="0" fillId="0" borderId="36" xfId="0" applyFill="1" applyBorder="1" applyAlignment="1" applyProtection="1">
      <alignment horizontal="center" wrapText="1"/>
    </xf>
    <xf numFmtId="0" fontId="2" fillId="0" borderId="35" xfId="0" applyFont="1" applyFill="1" applyBorder="1" applyAlignment="1" applyProtection="1">
      <alignment horizontal="center" wrapText="1"/>
    </xf>
    <xf numFmtId="0" fontId="2" fillId="2" borderId="14" xfId="0" applyFont="1" applyFill="1" applyBorder="1" applyProtection="1">
      <protection locked="0"/>
    </xf>
    <xf numFmtId="176" fontId="2" fillId="2" borderId="8" xfId="0" applyNumberFormat="1" applyFont="1" applyFill="1" applyBorder="1" applyAlignment="1" applyProtection="1">
      <alignment horizontal="right"/>
      <protection locked="0"/>
    </xf>
    <xf numFmtId="176" fontId="2" fillId="2" borderId="4" xfId="0" applyNumberFormat="1" applyFont="1" applyFill="1" applyBorder="1" applyAlignment="1" applyProtection="1">
      <alignment horizontal="right"/>
      <protection locked="0"/>
    </xf>
    <xf numFmtId="176" fontId="2" fillId="2" borderId="6" xfId="0" applyNumberFormat="1" applyFont="1" applyFill="1" applyBorder="1" applyAlignment="1" applyProtection="1">
      <alignment horizontal="right"/>
      <protection locked="0"/>
    </xf>
    <xf numFmtId="4" fontId="2" fillId="2" borderId="1" xfId="0" applyNumberFormat="1" applyFont="1" applyFill="1" applyBorder="1" applyAlignment="1" applyProtection="1">
      <alignment horizontal="right"/>
      <protection locked="0"/>
    </xf>
    <xf numFmtId="4" fontId="2" fillId="2" borderId="10" xfId="0" applyNumberFormat="1" applyFont="1" applyFill="1" applyBorder="1" applyAlignment="1" applyProtection="1">
      <alignment horizontal="right"/>
      <protection locked="0"/>
    </xf>
    <xf numFmtId="4" fontId="2" fillId="2" borderId="24" xfId="0" applyNumberFormat="1" applyFont="1" applyFill="1" applyBorder="1" applyAlignment="1" applyProtection="1">
      <alignment horizontal="right"/>
      <protection locked="0"/>
    </xf>
    <xf numFmtId="167" fontId="0" fillId="2" borderId="31" xfId="0" applyNumberFormat="1" applyFill="1" applyBorder="1" applyProtection="1">
      <protection locked="0"/>
    </xf>
    <xf numFmtId="167" fontId="0" fillId="2" borderId="32" xfId="0" applyNumberFormat="1" applyFill="1" applyBorder="1" applyProtection="1">
      <protection locked="0"/>
    </xf>
    <xf numFmtId="0" fontId="14" fillId="0" borderId="0" xfId="0" applyFont="1" applyFill="1"/>
    <xf numFmtId="0" fontId="2" fillId="0" borderId="0" xfId="0" applyFont="1" applyFill="1"/>
    <xf numFmtId="167" fontId="0" fillId="0" borderId="17" xfId="0" applyNumberFormat="1" applyFill="1" applyBorder="1" applyProtection="1"/>
    <xf numFmtId="0" fontId="25" fillId="0" borderId="0" xfId="0" applyFont="1" applyFill="1"/>
    <xf numFmtId="0" fontId="26" fillId="0" borderId="0" xfId="0" applyFont="1" applyFill="1" applyAlignment="1">
      <alignment horizontal="left"/>
    </xf>
    <xf numFmtId="0" fontId="26" fillId="0" borderId="0" xfId="0" applyFont="1" applyFill="1"/>
    <xf numFmtId="10" fontId="8" fillId="2" borderId="35" xfId="2" applyNumberFormat="1" applyFont="1" applyFill="1" applyBorder="1" applyProtection="1">
      <protection locked="0"/>
    </xf>
    <xf numFmtId="0" fontId="14" fillId="0" borderId="0" xfId="0" applyFont="1" applyFill="1" applyBorder="1"/>
    <xf numFmtId="167" fontId="8" fillId="0" borderId="0" xfId="0" applyNumberFormat="1" applyFont="1" applyFill="1" applyBorder="1"/>
    <xf numFmtId="0" fontId="8" fillId="0" borderId="0" xfId="0" applyFont="1" applyFill="1" applyAlignment="1">
      <alignment horizontal="center"/>
    </xf>
    <xf numFmtId="167" fontId="8" fillId="0" borderId="37" xfId="0" applyNumberFormat="1" applyFont="1" applyFill="1" applyBorder="1"/>
    <xf numFmtId="0" fontId="8" fillId="0" borderId="0" xfId="0" applyFont="1" applyFill="1" applyBorder="1" applyAlignment="1">
      <alignment horizontal="right"/>
    </xf>
    <xf numFmtId="0" fontId="28" fillId="0" borderId="0" xfId="0" applyFont="1" applyFill="1" applyBorder="1"/>
    <xf numFmtId="0" fontId="28" fillId="0" borderId="0" xfId="0" applyFont="1" applyFill="1"/>
    <xf numFmtId="0" fontId="16" fillId="0" borderId="0" xfId="0" applyFont="1" applyFill="1"/>
    <xf numFmtId="175" fontId="0" fillId="4" borderId="0" xfId="0" applyNumberFormat="1" applyFill="1" applyBorder="1" applyProtection="1"/>
    <xf numFmtId="175" fontId="0" fillId="4" borderId="0" xfId="0" applyNumberFormat="1" applyFill="1" applyProtection="1"/>
    <xf numFmtId="172" fontId="0" fillId="4" borderId="0" xfId="0" applyNumberFormat="1" applyFill="1" applyBorder="1" applyProtection="1"/>
    <xf numFmtId="172" fontId="0" fillId="4" borderId="0" xfId="0" applyNumberFormat="1" applyFill="1" applyBorder="1" applyAlignment="1" applyProtection="1">
      <alignment horizontal="center"/>
    </xf>
    <xf numFmtId="171" fontId="0" fillId="4" borderId="0" xfId="0" applyNumberFormat="1" applyFill="1" applyBorder="1" applyProtection="1"/>
    <xf numFmtId="172" fontId="0" fillId="4" borderId="0" xfId="0" applyNumberFormat="1" applyFill="1" applyProtection="1"/>
    <xf numFmtId="171" fontId="0" fillId="4" borderId="0" xfId="0" applyNumberFormat="1" applyFill="1" applyProtection="1"/>
    <xf numFmtId="172" fontId="0" fillId="4" borderId="0" xfId="0" applyNumberFormat="1" applyFill="1" applyAlignment="1" applyProtection="1">
      <alignment horizontal="center"/>
    </xf>
    <xf numFmtId="171" fontId="0" fillId="4" borderId="0" xfId="0" applyNumberFormat="1" applyFill="1" applyAlignment="1" applyProtection="1">
      <alignment horizontal="center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174" fontId="0" fillId="0" borderId="0" xfId="0" applyNumberFormat="1" applyAlignment="1">
      <alignment horizontal="center"/>
    </xf>
    <xf numFmtId="0" fontId="6" fillId="0" borderId="0" xfId="0" applyFont="1" applyBorder="1" applyAlignment="1" applyProtection="1">
      <alignment horizontal="left" wrapText="1"/>
    </xf>
    <xf numFmtId="174" fontId="11" fillId="0" borderId="0" xfId="0" applyNumberFormat="1" applyFont="1" applyBorder="1" applyAlignment="1" applyProtection="1">
      <alignment horizontal="left"/>
    </xf>
    <xf numFmtId="0" fontId="0" fillId="0" borderId="33" xfId="0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0" borderId="34" xfId="0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left" wrapText="1"/>
    </xf>
    <xf numFmtId="0" fontId="0" fillId="0" borderId="41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40" xfId="0" applyBorder="1" applyAlignment="1">
      <alignment horizontal="center"/>
    </xf>
    <xf numFmtId="0" fontId="4" fillId="0" borderId="0" xfId="0" applyFont="1" applyFill="1" applyBorder="1" applyAlignment="1" applyProtection="1">
      <alignment horizontal="left" vertical="center"/>
    </xf>
    <xf numFmtId="0" fontId="27" fillId="0" borderId="0" xfId="0" applyFont="1" applyFill="1" applyAlignment="1">
      <alignment horizontal="center" vertical="center"/>
    </xf>
    <xf numFmtId="174" fontId="11" fillId="0" borderId="0" xfId="0" applyNumberFormat="1" applyFont="1" applyFill="1" applyBorder="1" applyAlignment="1">
      <alignment horizontal="left"/>
    </xf>
    <xf numFmtId="0" fontId="8" fillId="0" borderId="0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left" wrapText="1"/>
    </xf>
    <xf numFmtId="0" fontId="27" fillId="2" borderId="43" xfId="0" applyFont="1" applyFill="1" applyBorder="1" applyAlignment="1" applyProtection="1">
      <alignment horizontal="left"/>
      <protection locked="0"/>
    </xf>
    <xf numFmtId="0" fontId="27" fillId="2" borderId="44" xfId="0" applyFont="1" applyFill="1" applyBorder="1" applyAlignment="1" applyProtection="1">
      <alignment horizontal="left"/>
      <protection locked="0"/>
    </xf>
    <xf numFmtId="0" fontId="27" fillId="2" borderId="36" xfId="0" applyFont="1" applyFill="1" applyBorder="1" applyAlignment="1" applyProtection="1">
      <alignment horizontal="left"/>
      <protection locked="0"/>
    </xf>
    <xf numFmtId="175" fontId="0" fillId="5" borderId="0" xfId="0" applyNumberFormat="1" applyFill="1" applyBorder="1" applyProtection="1"/>
    <xf numFmtId="176" fontId="0" fillId="5" borderId="0" xfId="0" applyNumberFormat="1" applyFill="1" applyBorder="1" applyProtection="1"/>
    <xf numFmtId="175" fontId="0" fillId="5" borderId="0" xfId="0" applyNumberFormat="1" applyFill="1" applyProtection="1"/>
    <xf numFmtId="172" fontId="0" fillId="5" borderId="0" xfId="0" applyNumberFormat="1" applyFill="1" applyProtection="1"/>
    <xf numFmtId="178" fontId="0" fillId="4" borderId="0" xfId="0" applyNumberFormat="1" applyFill="1" applyProtection="1"/>
    <xf numFmtId="178" fontId="0" fillId="4" borderId="0" xfId="0" applyNumberFormat="1" applyFill="1" applyBorder="1" applyProtection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</xdr:row>
      <xdr:rowOff>152400</xdr:rowOff>
    </xdr:from>
    <xdr:to>
      <xdr:col>9</xdr:col>
      <xdr:colOff>542925</xdr:colOff>
      <xdr:row>13</xdr:row>
      <xdr:rowOff>114300</xdr:rowOff>
    </xdr:to>
    <xdr:pic>
      <xdr:nvPicPr>
        <xdr:cNvPr id="2049" name="Picture 1" descr="AgriLife EXTENSION logo (2-color+slogan)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0" y="314325"/>
          <a:ext cx="5362575" cy="19050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B19:J23"/>
  <sheetViews>
    <sheetView showGridLines="0" showRowColHeaders="0" tabSelected="1" topLeftCell="B1" workbookViewId="0">
      <selection activeCell="B24" sqref="B24"/>
    </sheetView>
  </sheetViews>
  <sheetFormatPr defaultRowHeight="12.75"/>
  <sheetData>
    <row r="19" spans="2:10" ht="24" customHeight="1">
      <c r="B19" s="189" t="s">
        <v>86</v>
      </c>
      <c r="C19" s="189"/>
      <c r="D19" s="189"/>
      <c r="E19" s="189"/>
      <c r="F19" s="189"/>
      <c r="G19" s="189"/>
      <c r="H19" s="189"/>
      <c r="I19" s="189"/>
      <c r="J19" s="189"/>
    </row>
    <row r="20" spans="2:10" ht="30" customHeight="1">
      <c r="B20" s="190" t="s">
        <v>100</v>
      </c>
      <c r="C20" s="190"/>
      <c r="D20" s="190"/>
      <c r="E20" s="190"/>
      <c r="F20" s="190"/>
      <c r="G20" s="190"/>
      <c r="H20" s="190"/>
      <c r="I20" s="190"/>
      <c r="J20" s="190"/>
    </row>
    <row r="22" spans="2:10">
      <c r="B22" s="191" t="s">
        <v>558</v>
      </c>
      <c r="C22" s="191"/>
      <c r="D22" s="191"/>
      <c r="E22" s="191"/>
      <c r="F22" s="191"/>
      <c r="G22" s="191"/>
      <c r="H22" s="191"/>
      <c r="I22" s="191"/>
      <c r="J22" s="191"/>
    </row>
    <row r="23" spans="2:10">
      <c r="B23" s="192">
        <v>40817</v>
      </c>
      <c r="C23" s="192"/>
      <c r="D23" s="192"/>
      <c r="E23" s="192"/>
      <c r="F23" s="192"/>
      <c r="G23" s="192"/>
      <c r="H23" s="192"/>
      <c r="I23" s="192"/>
      <c r="J23" s="192"/>
    </row>
  </sheetData>
  <sheetProtection sheet="1" objects="1" scenarios="1" selectLockedCells="1" selectUnlockedCells="1"/>
  <mergeCells count="4">
    <mergeCell ref="B19:J19"/>
    <mergeCell ref="B20:J20"/>
    <mergeCell ref="B22:J22"/>
    <mergeCell ref="B23:J23"/>
  </mergeCells>
  <phoneticPr fontId="0" type="noConversion"/>
  <pageMargins left="0.12" right="0.75" top="1" bottom="1" header="0.5" footer="0.5"/>
  <pageSetup orientation="portrait" horizontalDpi="4294967293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B1:D132"/>
  <sheetViews>
    <sheetView showGridLines="0" showRowColHeaders="0" workbookViewId="0">
      <selection activeCell="B112" sqref="B112"/>
    </sheetView>
  </sheetViews>
  <sheetFormatPr defaultRowHeight="12.75"/>
  <cols>
    <col min="2" max="2" width="93.5703125" customWidth="1"/>
  </cols>
  <sheetData>
    <row r="1" spans="2:4" ht="12" customHeight="1">
      <c r="B1" s="108" t="str">
        <f>Intro!$B$22</f>
        <v>Version 5.0</v>
      </c>
      <c r="C1" s="109"/>
      <c r="D1" s="109"/>
    </row>
    <row r="2" spans="2:4" ht="11.25" customHeight="1">
      <c r="B2" s="108">
        <f>Intro!$B$23</f>
        <v>40817</v>
      </c>
      <c r="C2" s="109"/>
      <c r="D2" s="109"/>
    </row>
    <row r="3" spans="2:4" ht="30" customHeight="1">
      <c r="B3" s="117" t="s">
        <v>86</v>
      </c>
      <c r="C3" s="110"/>
      <c r="D3" s="111"/>
    </row>
    <row r="5" spans="2:4" ht="15">
      <c r="B5" s="116" t="s">
        <v>101</v>
      </c>
    </row>
    <row r="6" spans="2:4" ht="18" customHeight="1">
      <c r="B6" s="114" t="s">
        <v>103</v>
      </c>
    </row>
    <row r="7" spans="2:4">
      <c r="B7" s="113" t="s">
        <v>102</v>
      </c>
    </row>
    <row r="8" spans="2:4" ht="18" customHeight="1">
      <c r="B8" s="114" t="s">
        <v>104</v>
      </c>
    </row>
    <row r="9" spans="2:4">
      <c r="B9" s="113" t="s">
        <v>161</v>
      </c>
    </row>
    <row r="10" spans="2:4">
      <c r="B10" s="113" t="s">
        <v>162</v>
      </c>
    </row>
    <row r="11" spans="2:4" ht="18" customHeight="1">
      <c r="B11" s="114" t="s">
        <v>105</v>
      </c>
    </row>
    <row r="12" spans="2:4">
      <c r="B12" s="113" t="s">
        <v>106</v>
      </c>
    </row>
    <row r="13" spans="2:4" ht="18" customHeight="1">
      <c r="B13" s="114" t="s">
        <v>163</v>
      </c>
    </row>
    <row r="14" spans="2:4">
      <c r="B14" s="113" t="s">
        <v>160</v>
      </c>
    </row>
    <row r="15" spans="2:4" ht="17.25" customHeight="1">
      <c r="B15" s="114" t="s">
        <v>223</v>
      </c>
    </row>
    <row r="16" spans="2:4">
      <c r="B16" s="113" t="s">
        <v>224</v>
      </c>
    </row>
    <row r="17" spans="2:2">
      <c r="B17" s="113" t="s">
        <v>225</v>
      </c>
    </row>
    <row r="19" spans="2:2" ht="15">
      <c r="B19" s="116" t="s">
        <v>107</v>
      </c>
    </row>
    <row r="20" spans="2:2">
      <c r="B20" s="112" t="s">
        <v>108</v>
      </c>
    </row>
    <row r="21" spans="2:2">
      <c r="B21" s="112" t="s">
        <v>164</v>
      </c>
    </row>
    <row r="22" spans="2:2">
      <c r="B22" s="112" t="s">
        <v>165</v>
      </c>
    </row>
    <row r="23" spans="2:2">
      <c r="B23" s="112" t="s">
        <v>166</v>
      </c>
    </row>
    <row r="25" spans="2:2" ht="15">
      <c r="B25" s="116" t="s">
        <v>109</v>
      </c>
    </row>
    <row r="26" spans="2:2" ht="18" customHeight="1">
      <c r="B26" s="114" t="s">
        <v>110</v>
      </c>
    </row>
    <row r="27" spans="2:2">
      <c r="B27" s="113" t="s">
        <v>520</v>
      </c>
    </row>
    <row r="28" spans="2:2" ht="18" customHeight="1">
      <c r="B28" s="114" t="s">
        <v>111</v>
      </c>
    </row>
    <row r="29" spans="2:2">
      <c r="B29" s="113" t="s">
        <v>112</v>
      </c>
    </row>
    <row r="30" spans="2:2">
      <c r="B30" s="113" t="s">
        <v>113</v>
      </c>
    </row>
    <row r="31" spans="2:2" ht="18" customHeight="1">
      <c r="B31" s="114" t="s">
        <v>218</v>
      </c>
    </row>
    <row r="32" spans="2:2">
      <c r="B32" s="113" t="s">
        <v>219</v>
      </c>
    </row>
    <row r="33" spans="2:2">
      <c r="B33" s="113" t="s">
        <v>220</v>
      </c>
    </row>
    <row r="34" spans="2:2">
      <c r="B34" s="113" t="s">
        <v>221</v>
      </c>
    </row>
    <row r="36" spans="2:2" ht="15">
      <c r="B36" s="119" t="s">
        <v>114</v>
      </c>
    </row>
    <row r="37" spans="2:2" ht="18" customHeight="1">
      <c r="B37" s="120" t="s">
        <v>124</v>
      </c>
    </row>
    <row r="38" spans="2:2" ht="18" customHeight="1">
      <c r="B38" s="118" t="s">
        <v>115</v>
      </c>
    </row>
    <row r="39" spans="2:2">
      <c r="B39" s="118" t="s">
        <v>167</v>
      </c>
    </row>
    <row r="40" spans="2:2">
      <c r="B40" s="118" t="s">
        <v>117</v>
      </c>
    </row>
    <row r="41" spans="2:2">
      <c r="B41" s="121" t="s">
        <v>116</v>
      </c>
    </row>
    <row r="42" spans="2:2">
      <c r="B42" s="118" t="s">
        <v>123</v>
      </c>
    </row>
    <row r="43" spans="2:2">
      <c r="B43" s="118" t="s">
        <v>118</v>
      </c>
    </row>
    <row r="44" spans="2:2">
      <c r="B44" s="122" t="s">
        <v>119</v>
      </c>
    </row>
    <row r="45" spans="2:2">
      <c r="B45" s="118" t="s">
        <v>120</v>
      </c>
    </row>
    <row r="46" spans="2:2">
      <c r="B46" s="118" t="s">
        <v>122</v>
      </c>
    </row>
    <row r="47" spans="2:2">
      <c r="B47" s="118" t="s">
        <v>121</v>
      </c>
    </row>
    <row r="49" spans="2:2">
      <c r="B49" s="120" t="s">
        <v>127</v>
      </c>
    </row>
    <row r="50" spans="2:2">
      <c r="B50" s="115" t="s">
        <v>128</v>
      </c>
    </row>
    <row r="51" spans="2:2">
      <c r="B51" s="115" t="s">
        <v>168</v>
      </c>
    </row>
    <row r="52" spans="2:2" ht="18" customHeight="1">
      <c r="B52" s="118" t="s">
        <v>125</v>
      </c>
    </row>
    <row r="53" spans="2:2">
      <c r="B53" s="122" t="s">
        <v>126</v>
      </c>
    </row>
    <row r="54" spans="2:2">
      <c r="B54" s="118" t="s">
        <v>169</v>
      </c>
    </row>
    <row r="55" spans="2:2">
      <c r="B55" s="118" t="s">
        <v>129</v>
      </c>
    </row>
    <row r="56" spans="2:2">
      <c r="B56" s="118" t="s">
        <v>130</v>
      </c>
    </row>
    <row r="57" spans="2:2">
      <c r="B57" s="122" t="s">
        <v>131</v>
      </c>
    </row>
    <row r="58" spans="2:2">
      <c r="B58" s="118" t="s">
        <v>536</v>
      </c>
    </row>
    <row r="59" spans="2:2">
      <c r="B59" s="122" t="s">
        <v>537</v>
      </c>
    </row>
    <row r="60" spans="2:2">
      <c r="B60" s="118" t="s">
        <v>132</v>
      </c>
    </row>
    <row r="61" spans="2:2">
      <c r="B61" s="122" t="s">
        <v>170</v>
      </c>
    </row>
    <row r="62" spans="2:2">
      <c r="B62" s="118" t="s">
        <v>133</v>
      </c>
    </row>
    <row r="63" spans="2:2">
      <c r="B63" s="122" t="s">
        <v>134</v>
      </c>
    </row>
    <row r="64" spans="2:2">
      <c r="B64" s="122" t="s">
        <v>135</v>
      </c>
    </row>
    <row r="65" spans="2:2">
      <c r="B65" s="118" t="s">
        <v>136</v>
      </c>
    </row>
    <row r="66" spans="2:2">
      <c r="B66" s="122" t="s">
        <v>134</v>
      </c>
    </row>
    <row r="67" spans="2:2">
      <c r="B67" s="122" t="s">
        <v>137</v>
      </c>
    </row>
    <row r="68" spans="2:2">
      <c r="B68" s="118" t="s">
        <v>138</v>
      </c>
    </row>
    <row r="69" spans="2:2">
      <c r="B69" s="122" t="s">
        <v>139</v>
      </c>
    </row>
    <row r="70" spans="2:2">
      <c r="B70" s="118" t="s">
        <v>140</v>
      </c>
    </row>
    <row r="71" spans="2:2">
      <c r="B71" s="118" t="s">
        <v>538</v>
      </c>
    </row>
    <row r="72" spans="2:2">
      <c r="B72" s="118" t="s">
        <v>539</v>
      </c>
    </row>
    <row r="73" spans="2:2">
      <c r="B73" s="122" t="s">
        <v>537</v>
      </c>
    </row>
    <row r="74" spans="2:2">
      <c r="B74" s="122" t="s">
        <v>540</v>
      </c>
    </row>
    <row r="75" spans="2:2">
      <c r="B75" s="118" t="s">
        <v>541</v>
      </c>
    </row>
    <row r="76" spans="2:2">
      <c r="B76" s="122" t="s">
        <v>542</v>
      </c>
    </row>
    <row r="77" spans="2:2">
      <c r="B77" s="122" t="s">
        <v>543</v>
      </c>
    </row>
    <row r="78" spans="2:2">
      <c r="B78" s="118"/>
    </row>
    <row r="79" spans="2:2">
      <c r="B79" s="112" t="s">
        <v>141</v>
      </c>
    </row>
    <row r="80" spans="2:2">
      <c r="B80" s="112" t="s">
        <v>142</v>
      </c>
    </row>
    <row r="81" spans="2:2">
      <c r="B81" s="112" t="s">
        <v>143</v>
      </c>
    </row>
    <row r="82" spans="2:2">
      <c r="B82" s="112" t="s">
        <v>144</v>
      </c>
    </row>
    <row r="83" spans="2:2">
      <c r="B83" s="112" t="s">
        <v>145</v>
      </c>
    </row>
    <row r="85" spans="2:2">
      <c r="B85" s="120" t="s">
        <v>146</v>
      </c>
    </row>
    <row r="86" spans="2:2">
      <c r="B86" s="113" t="s">
        <v>147</v>
      </c>
    </row>
    <row r="87" spans="2:2">
      <c r="B87" s="113" t="s">
        <v>155</v>
      </c>
    </row>
    <row r="88" spans="2:2" ht="18.75" customHeight="1">
      <c r="B88" s="114" t="s">
        <v>546</v>
      </c>
    </row>
    <row r="89" spans="2:2">
      <c r="B89" s="113" t="s">
        <v>547</v>
      </c>
    </row>
    <row r="90" spans="2:2">
      <c r="B90" s="113" t="s">
        <v>548</v>
      </c>
    </row>
    <row r="91" spans="2:2" ht="18.75" customHeight="1">
      <c r="B91" s="114" t="s">
        <v>255</v>
      </c>
    </row>
    <row r="92" spans="2:2" ht="12.75" customHeight="1">
      <c r="B92" s="113" t="s">
        <v>256</v>
      </c>
    </row>
    <row r="93" spans="2:2" ht="18.75" customHeight="1">
      <c r="B93" s="114" t="s">
        <v>551</v>
      </c>
    </row>
    <row r="94" spans="2:2">
      <c r="B94" s="115" t="s">
        <v>552</v>
      </c>
    </row>
    <row r="95" spans="2:2">
      <c r="B95" s="115" t="s">
        <v>553</v>
      </c>
    </row>
    <row r="96" spans="2:2">
      <c r="B96" s="115" t="s">
        <v>554</v>
      </c>
    </row>
    <row r="97" spans="2:2" ht="18" customHeight="1">
      <c r="B97" s="114" t="s">
        <v>521</v>
      </c>
    </row>
    <row r="98" spans="2:2">
      <c r="B98" s="115" t="s">
        <v>549</v>
      </c>
    </row>
    <row r="99" spans="2:2" ht="12" customHeight="1">
      <c r="B99" s="115" t="s">
        <v>550</v>
      </c>
    </row>
    <row r="100" spans="2:2" ht="18.75" customHeight="1">
      <c r="B100" s="118" t="s">
        <v>544</v>
      </c>
    </row>
    <row r="101" spans="2:2">
      <c r="B101" s="121" t="s">
        <v>545</v>
      </c>
    </row>
    <row r="102" spans="2:2" ht="12.75" customHeight="1">
      <c r="B102" s="118" t="s">
        <v>149</v>
      </c>
    </row>
    <row r="103" spans="2:2">
      <c r="B103" s="121" t="s">
        <v>150</v>
      </c>
    </row>
    <row r="104" spans="2:2">
      <c r="B104" s="121" t="s">
        <v>151</v>
      </c>
    </row>
    <row r="105" spans="2:2" ht="12.75" customHeight="1">
      <c r="B105" s="118" t="s">
        <v>152</v>
      </c>
    </row>
    <row r="106" spans="2:2">
      <c r="B106" s="121" t="s">
        <v>153</v>
      </c>
    </row>
    <row r="107" spans="2:2">
      <c r="B107" s="118" t="s">
        <v>171</v>
      </c>
    </row>
    <row r="108" spans="2:2">
      <c r="B108" s="122" t="s">
        <v>154</v>
      </c>
    </row>
    <row r="109" spans="2:2">
      <c r="B109" s="118" t="s">
        <v>156</v>
      </c>
    </row>
    <row r="110" spans="2:2">
      <c r="B110" s="122" t="s">
        <v>157</v>
      </c>
    </row>
    <row r="111" spans="2:2">
      <c r="B111" s="122" t="s">
        <v>158</v>
      </c>
    </row>
    <row r="112" spans="2:2" ht="18.75" customHeight="1">
      <c r="B112" s="114" t="s">
        <v>159</v>
      </c>
    </row>
    <row r="113" spans="2:2">
      <c r="B113" s="115" t="s">
        <v>172</v>
      </c>
    </row>
    <row r="114" spans="2:2">
      <c r="B114" s="115" t="s">
        <v>173</v>
      </c>
    </row>
    <row r="115" spans="2:2">
      <c r="B115" s="122"/>
    </row>
    <row r="116" spans="2:2">
      <c r="B116" s="120" t="s">
        <v>243</v>
      </c>
    </row>
    <row r="117" spans="2:2">
      <c r="B117" s="115" t="s">
        <v>244</v>
      </c>
    </row>
    <row r="118" spans="2:2">
      <c r="B118" s="115" t="s">
        <v>245</v>
      </c>
    </row>
    <row r="119" spans="2:2">
      <c r="B119" s="115" t="s">
        <v>246</v>
      </c>
    </row>
    <row r="120" spans="2:2">
      <c r="B120" s="115" t="s">
        <v>247</v>
      </c>
    </row>
    <row r="121" spans="2:2">
      <c r="B121" s="115" t="s">
        <v>248</v>
      </c>
    </row>
    <row r="122" spans="2:2">
      <c r="B122" s="115" t="s">
        <v>249</v>
      </c>
    </row>
    <row r="123" spans="2:2">
      <c r="B123" s="115" t="s">
        <v>250</v>
      </c>
    </row>
    <row r="124" spans="2:2">
      <c r="B124" s="115" t="s">
        <v>251</v>
      </c>
    </row>
    <row r="125" spans="2:2">
      <c r="B125" s="115" t="s">
        <v>252</v>
      </c>
    </row>
    <row r="126" spans="2:2">
      <c r="B126" s="115" t="s">
        <v>253</v>
      </c>
    </row>
    <row r="128" spans="2:2">
      <c r="B128" s="114" t="s">
        <v>260</v>
      </c>
    </row>
    <row r="130" spans="2:2">
      <c r="B130" s="152" t="s">
        <v>261</v>
      </c>
    </row>
    <row r="131" spans="2:2">
      <c r="B131" s="112" t="s">
        <v>262</v>
      </c>
    </row>
    <row r="132" spans="2:2">
      <c r="B132" s="112" t="s">
        <v>263</v>
      </c>
    </row>
  </sheetData>
  <sheetProtection sheet="1" objects="1" scenarios="1" selectLockedCells="1" selectUnlockedCells="1"/>
  <phoneticPr fontId="0" type="noConversion"/>
  <pageMargins left="0.75" right="0.75" top="1" bottom="1" header="0.5" footer="0.5"/>
  <pageSetup orientation="portrait" horizontalDpi="4294967293" verticalDpi="300" r:id="rId1"/>
  <headerFooter alignWithMargins="0">
    <oddFooter>&amp;LTexas AgriLife Extension Service&amp;CJanuary 25, 2010 v3.0&amp;R&amp;D &amp;T Page &amp;P</oddFooter>
  </headerFooter>
  <rowBreaks count="1" manualBreakCount="1">
    <brk id="83" min="1" max="1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autoPageBreaks="0" fitToPage="1"/>
  </sheetPr>
  <dimension ref="B1:AS177"/>
  <sheetViews>
    <sheetView showGridLines="0" showRowColHeaders="0" zoomScale="90" zoomScaleNormal="90" workbookViewId="0">
      <selection activeCell="B7" sqref="B7"/>
    </sheetView>
  </sheetViews>
  <sheetFormatPr defaultRowHeight="12.75"/>
  <cols>
    <col min="1" max="1" width="3.42578125" style="24" customWidth="1"/>
    <col min="2" max="2" width="32.7109375" style="24" customWidth="1"/>
    <col min="3" max="3" width="31.140625" style="24" customWidth="1"/>
    <col min="4" max="4" width="10" style="55" customWidth="1"/>
    <col min="5" max="5" width="11.140625" style="24" customWidth="1"/>
    <col min="6" max="6" width="13.7109375" style="24" customWidth="1"/>
    <col min="7" max="7" width="5" style="24" customWidth="1"/>
    <col min="8" max="11" width="10.7109375" style="24" customWidth="1"/>
    <col min="12" max="12" width="5" style="24" customWidth="1"/>
    <col min="13" max="14" width="10.7109375" style="24" customWidth="1"/>
    <col min="15" max="15" width="11.7109375" style="24" customWidth="1"/>
    <col min="16" max="16" width="12.7109375" style="24" customWidth="1"/>
    <col min="17" max="21" width="15.7109375" style="24" customWidth="1"/>
    <col min="22" max="24" width="9.140625" style="24"/>
    <col min="25" max="25" width="12.42578125" style="24" customWidth="1"/>
    <col min="26" max="26" width="12.5703125" style="24" customWidth="1"/>
    <col min="27" max="27" width="12.7109375" style="24" customWidth="1"/>
    <col min="28" max="29" width="11.5703125" style="24" customWidth="1"/>
    <col min="30" max="31" width="15.7109375" style="24" customWidth="1"/>
    <col min="32" max="32" width="10.42578125" style="24" customWidth="1"/>
    <col min="33" max="33" width="12.7109375" style="24" customWidth="1"/>
    <col min="34" max="34" width="15.7109375" style="24" customWidth="1"/>
    <col min="35" max="38" width="15" style="24" customWidth="1"/>
    <col min="39" max="40" width="11.5703125" style="24" customWidth="1"/>
    <col min="41" max="45" width="15.7109375" style="24" customWidth="1"/>
    <col min="46" max="16384" width="9.140625" style="24"/>
  </cols>
  <sheetData>
    <row r="1" spans="2:43" ht="43.5" customHeight="1">
      <c r="B1" s="193" t="s">
        <v>7</v>
      </c>
      <c r="C1" s="193"/>
      <c r="D1" s="193"/>
      <c r="E1" s="193"/>
      <c r="F1" s="193"/>
      <c r="G1" s="193"/>
      <c r="H1" s="193"/>
      <c r="I1" s="193"/>
      <c r="J1" s="193"/>
      <c r="K1" s="22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</row>
    <row r="2" spans="2:43" ht="29.25" customHeight="1">
      <c r="B2" s="194" t="str">
        <f>Intro!$B$22</f>
        <v>Version 5.0</v>
      </c>
      <c r="C2" s="194"/>
      <c r="D2" s="194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</row>
    <row r="3" spans="2:43" ht="15" customHeight="1">
      <c r="B3" s="194">
        <f>Intro!$B$23</f>
        <v>40817</v>
      </c>
      <c r="C3" s="194"/>
      <c r="D3" s="194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</row>
    <row r="4" spans="2:43" ht="32.25" customHeight="1">
      <c r="B4" s="198" t="s">
        <v>86</v>
      </c>
      <c r="C4" s="198"/>
      <c r="D4" s="25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</row>
    <row r="5" spans="2:43" ht="26.25" customHeight="1" thickBot="1">
      <c r="B5" s="26" t="s">
        <v>96</v>
      </c>
      <c r="C5" s="27"/>
      <c r="D5" s="27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</row>
    <row r="6" spans="2:43">
      <c r="B6" s="28" t="s">
        <v>83</v>
      </c>
      <c r="C6" s="27"/>
      <c r="D6" s="27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</row>
    <row r="7" spans="2:43" ht="21" customHeight="1" thickBot="1">
      <c r="B7" s="6"/>
      <c r="C7" s="27"/>
      <c r="D7" s="27"/>
      <c r="E7" s="23"/>
      <c r="F7" s="23"/>
      <c r="G7" s="106"/>
      <c r="H7" s="23"/>
      <c r="I7" s="23"/>
      <c r="J7" s="23"/>
      <c r="K7" s="23"/>
      <c r="L7" s="23"/>
      <c r="M7" s="23"/>
      <c r="N7" s="23"/>
      <c r="O7" s="54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L7" s="195" t="s">
        <v>226</v>
      </c>
      <c r="AM7" s="196"/>
      <c r="AN7" s="196"/>
      <c r="AO7" s="197"/>
      <c r="AP7" s="195" t="s">
        <v>227</v>
      </c>
      <c r="AQ7" s="197"/>
    </row>
    <row r="8" spans="2:43" ht="66.75" customHeight="1" thickBot="1">
      <c r="B8" s="29" t="s">
        <v>94</v>
      </c>
      <c r="C8" s="4" t="s">
        <v>6</v>
      </c>
      <c r="D8" s="30" t="s">
        <v>39</v>
      </c>
      <c r="E8" s="4" t="s">
        <v>44</v>
      </c>
      <c r="F8" s="4" t="s">
        <v>524</v>
      </c>
      <c r="G8" s="4"/>
      <c r="H8" s="4" t="s">
        <v>36</v>
      </c>
      <c r="I8" s="4" t="s">
        <v>37</v>
      </c>
      <c r="J8" s="4" t="s">
        <v>38</v>
      </c>
      <c r="K8" s="4" t="s">
        <v>43</v>
      </c>
      <c r="L8" s="4"/>
      <c r="M8" s="4" t="s">
        <v>8</v>
      </c>
      <c r="N8" s="154" t="s">
        <v>523</v>
      </c>
      <c r="O8" s="155" t="s">
        <v>525</v>
      </c>
      <c r="P8" s="155" t="s">
        <v>526</v>
      </c>
      <c r="Q8" s="31"/>
      <c r="R8" s="32" t="s">
        <v>52</v>
      </c>
      <c r="S8" s="32" t="s">
        <v>50</v>
      </c>
      <c r="T8" s="32" t="s">
        <v>13</v>
      </c>
      <c r="U8" s="32" t="s">
        <v>55</v>
      </c>
      <c r="V8" s="33" t="s">
        <v>56</v>
      </c>
      <c r="W8" s="33" t="s">
        <v>58</v>
      </c>
      <c r="X8" s="33" t="s">
        <v>60</v>
      </c>
      <c r="Y8" s="33" t="s">
        <v>67</v>
      </c>
      <c r="Z8" s="33" t="s">
        <v>57</v>
      </c>
      <c r="AA8" s="33" t="s">
        <v>81</v>
      </c>
      <c r="AB8" s="33" t="s">
        <v>82</v>
      </c>
      <c r="AC8" s="33" t="s">
        <v>61</v>
      </c>
      <c r="AD8" s="33" t="s">
        <v>62</v>
      </c>
      <c r="AE8" s="33" t="s">
        <v>63</v>
      </c>
      <c r="AF8" s="33" t="s">
        <v>85</v>
      </c>
      <c r="AG8" s="33" t="s">
        <v>64</v>
      </c>
      <c r="AH8" s="33" t="s">
        <v>66</v>
      </c>
      <c r="AI8" s="33" t="s">
        <v>259</v>
      </c>
      <c r="AJ8" s="33" t="s">
        <v>254</v>
      </c>
      <c r="AK8" s="33" t="s">
        <v>527</v>
      </c>
      <c r="AL8" s="145" t="s">
        <v>57</v>
      </c>
      <c r="AM8" s="33" t="s">
        <v>82</v>
      </c>
      <c r="AN8" s="33" t="s">
        <v>61</v>
      </c>
      <c r="AO8" s="146" t="s">
        <v>62</v>
      </c>
      <c r="AP8" s="144" t="s">
        <v>50</v>
      </c>
      <c r="AQ8" s="146" t="s">
        <v>62</v>
      </c>
    </row>
    <row r="9" spans="2:43">
      <c r="B9" s="59"/>
      <c r="C9" s="9"/>
      <c r="D9" s="60"/>
      <c r="E9" s="61"/>
      <c r="F9" s="149"/>
      <c r="G9" s="7" t="str">
        <f t="shared" ref="G9:G40" si="0">IF($C9&lt;&gt;"",VLOOKUP($C9,$B$129:$P$176,7),"")</f>
        <v/>
      </c>
      <c r="H9" s="62"/>
      <c r="I9" s="69"/>
      <c r="J9" s="69"/>
      <c r="K9" s="70"/>
      <c r="L9" s="7" t="str">
        <f t="shared" ref="L9:L40" si="1">IF($C9&lt;&gt;"",VLOOKUP($C9,$B$129:$P$176,7),"")</f>
        <v/>
      </c>
      <c r="M9" s="104"/>
      <c r="N9" s="156"/>
      <c r="O9" s="157"/>
      <c r="P9" s="160"/>
      <c r="Q9" s="34"/>
      <c r="R9" s="35">
        <f>$E9*$K9</f>
        <v>0</v>
      </c>
      <c r="S9" s="36">
        <f>IF($H9&lt;&gt;"NAP",1.15,1.2)</f>
        <v>1.1499999999999999</v>
      </c>
      <c r="T9" s="35">
        <f>IF(Summary!$I$7=1,0,IF($C9&lt;&gt;"",VLOOKUP($C9,$B$129:$P$176,9),0))</f>
        <v>0</v>
      </c>
      <c r="U9" s="35">
        <f>IF($C9&lt;&gt;"",IF($P9&lt;&gt;"",$P9,VLOOKUP($C9,$B$129:$P$176,11)),0)</f>
        <v>0</v>
      </c>
      <c r="V9" s="35">
        <f>MAX($T9:$U9)</f>
        <v>0</v>
      </c>
      <c r="W9" s="35">
        <f>IF(OR($H9="CRC/IP", $H9="RA-HPO"),3,IF($H9="RA",2,IF($H9="CAT",5,4)))</f>
        <v>4</v>
      </c>
      <c r="X9" s="36">
        <f>IF(OR($H9="CRC/IP", $H9="APH", $H9="RA", $H9="RA-HPO"),$J9, IF($H9="CAT",0.55,1))</f>
        <v>1</v>
      </c>
      <c r="Y9" s="37">
        <f>IF($C9&lt;&gt;"",IF(VLOOKUP($C9,$B$129:$P$176,$W9)=0, VLOOKUP($C9,$B$129:$P$176,4), IF($W9=3,MAX(VLOOKUP($C9,$B$129:$P$176,$W9),VLOOKUP($C9,$B$129:$P$176,$W9-1)),VLOOKUP($C9,$B$129:$P$176,$W9))),0)</f>
        <v>0</v>
      </c>
      <c r="Z9" s="37">
        <f>IF($H9="CAT", $Y9, $Y9*$X9)</f>
        <v>0</v>
      </c>
      <c r="AA9" s="38">
        <f>IF($C9&lt;&gt;"",IF($M9="Yes",VLOOKUP($C9,$B$129:$P$176,6),IF($N9="Yes",VLOOKUP($C9,$B$129:$P$176,8),1)),0)</f>
        <v>0</v>
      </c>
      <c r="AB9" s="36">
        <f>IF(OR($H9="NAP",$H9="CAT"),0.5,$I9)</f>
        <v>0</v>
      </c>
      <c r="AC9" s="35">
        <f>$V9*$AB9</f>
        <v>0</v>
      </c>
      <c r="AD9" s="39">
        <f>$S9*$E9*$D9*$Z9*$AA9*$AC9</f>
        <v>0</v>
      </c>
      <c r="AE9" s="35">
        <f>$D9*$F9</f>
        <v>0</v>
      </c>
      <c r="AF9" s="40">
        <f t="shared" ref="AF9:AF72" si="2">IF($C9&lt;&gt;"",VLOOKUP($C9,$B$129:$P$176,15),0)</f>
        <v>0</v>
      </c>
      <c r="AG9" s="39">
        <f>$AE9*$AF9</f>
        <v>0</v>
      </c>
      <c r="AH9" s="41">
        <f>$V9*$D9*$E9*Y9</f>
        <v>0</v>
      </c>
      <c r="AI9" s="37">
        <f>IF($C9&lt;&gt;"",IF($W9=3, VLOOKUP($C9,$B$129:$P$176,$W9)*$J9, $Z9),0)</f>
        <v>0</v>
      </c>
      <c r="AJ9" s="39">
        <f>MAX(INT($E9*$D9*$I9*$Z9*$K9*$AA9)-ROUND($D9*$AI9*$F9,0),0)</f>
        <v>0</v>
      </c>
      <c r="AK9" s="39">
        <f>IF($AJ9&gt;0,$O9,0)</f>
        <v>0</v>
      </c>
      <c r="AL9" s="37">
        <f>IF($H9="CAT", IF($C9&lt;&gt;"",VLOOKUP($C9,$B$129:$P$176,4),0), $Y9)</f>
        <v>0</v>
      </c>
      <c r="AM9" s="36">
        <v>0.7</v>
      </c>
      <c r="AN9" s="35">
        <f t="shared" ref="AN9:AN72" si="3">$V9*$AM9</f>
        <v>0</v>
      </c>
      <c r="AO9" s="39">
        <f>$S9*$E9*$D9*$AL9*$AA9*$AN9</f>
        <v>0</v>
      </c>
      <c r="AP9" s="36">
        <f>IF($H9&lt;&gt;"NAP",1.2,1.25)</f>
        <v>1.2</v>
      </c>
      <c r="AQ9" s="39">
        <f>$AP9*$E9*$D9*$Z9*$AA9*$AC9</f>
        <v>0</v>
      </c>
    </row>
    <row r="10" spans="2:43">
      <c r="B10" s="63"/>
      <c r="C10" s="5"/>
      <c r="D10" s="64"/>
      <c r="E10" s="65"/>
      <c r="F10" s="150"/>
      <c r="G10" s="7" t="str">
        <f t="shared" si="0"/>
        <v/>
      </c>
      <c r="H10" s="62"/>
      <c r="I10" s="69"/>
      <c r="J10" s="69"/>
      <c r="K10" s="71"/>
      <c r="L10" s="7" t="str">
        <f t="shared" si="1"/>
        <v/>
      </c>
      <c r="M10" s="104"/>
      <c r="N10" s="104"/>
      <c r="O10" s="158"/>
      <c r="P10" s="161"/>
      <c r="Q10" s="34"/>
      <c r="R10" s="35">
        <f t="shared" ref="R10:R73" si="4">$E10*$K10</f>
        <v>0</v>
      </c>
      <c r="S10" s="36">
        <f t="shared" ref="S10:S73" si="5">IF($H10&lt;&gt;"NAP",1.15,1.2)</f>
        <v>1.1499999999999999</v>
      </c>
      <c r="T10" s="35">
        <f>IF(Summary!$I$7=1,0,IF($C10&lt;&gt;"",VLOOKUP($C10,$B$129:$P$176,9),0))</f>
        <v>0</v>
      </c>
      <c r="U10" s="35">
        <f t="shared" ref="U10:U73" si="6">IF($C10&lt;&gt;"",IF($P10&lt;&gt;"",$P10,VLOOKUP($C10,$B$129:$P$176,11)),0)</f>
        <v>0</v>
      </c>
      <c r="V10" s="35">
        <f t="shared" ref="V10:V73" si="7">MAX($T10:$U10)</f>
        <v>0</v>
      </c>
      <c r="W10" s="35">
        <f t="shared" ref="W10:W73" si="8">IF(OR($H10="CRC/IP", $H10="RA-HPO"),3,IF($H10="RA",2,IF($H10="CAT",5,4)))</f>
        <v>4</v>
      </c>
      <c r="X10" s="36">
        <f t="shared" ref="X10:X73" si="9">IF(OR($H10="CRC/IP", $H10="APH", $H10="RA", $H10="RA-HPO"),$J10, IF($H10="CAT",0.55,1))</f>
        <v>1</v>
      </c>
      <c r="Y10" s="37">
        <f t="shared" ref="Y10:Y73" si="10">IF($C10&lt;&gt;"",IF(VLOOKUP($C10,$B$129:$P$176,$W10)=0, VLOOKUP($C10,$B$129:$P$176,4), IF($W10=3,MAX(VLOOKUP($C10,$B$129:$P$176,$W10),VLOOKUP($C10,$B$129:$P$176,$W10-1)),VLOOKUP($C10,$B$129:$P$176,$W10))),0)</f>
        <v>0</v>
      </c>
      <c r="Z10" s="37">
        <f t="shared" ref="Z10:Z73" si="11">IF($H10="CAT", $Y10, $Y10*$X10)</f>
        <v>0</v>
      </c>
      <c r="AA10" s="38">
        <f t="shared" ref="AA10:AA73" si="12">IF($C10&lt;&gt;"",IF($M10="Yes",VLOOKUP($C10,$B$129:$P$176,6),IF($N10="Yes",VLOOKUP($C10,$B$129:$P$176,8),1)),0)</f>
        <v>0</v>
      </c>
      <c r="AB10" s="36">
        <f t="shared" ref="AB10:AB73" si="13">IF(OR($H10="NAP",$H10="CAT"),0.5,$I10)</f>
        <v>0</v>
      </c>
      <c r="AC10" s="35">
        <f t="shared" ref="AC10:AC73" si="14">$V10*$AB10</f>
        <v>0</v>
      </c>
      <c r="AD10" s="39">
        <f t="shared" ref="AD10:AD73" si="15">$S10*$E10*$D10*$Z10*$AA10*$AC10</f>
        <v>0</v>
      </c>
      <c r="AE10" s="35">
        <f t="shared" ref="AE10:AE73" si="16">$D10*$F10</f>
        <v>0</v>
      </c>
      <c r="AF10" s="40">
        <f t="shared" si="2"/>
        <v>0</v>
      </c>
      <c r="AG10" s="39">
        <f t="shared" ref="AG10:AG73" si="17">$AE10*$AF10</f>
        <v>0</v>
      </c>
      <c r="AH10" s="41">
        <f t="shared" ref="AH10:AH73" si="18">$V10*$D10*$E10*Y10</f>
        <v>0</v>
      </c>
      <c r="AI10" s="37">
        <f t="shared" ref="AI10:AI73" si="19">IF($C10&lt;&gt;"",IF($W10=3, VLOOKUP($C10,$B$129:$P$176,$W10)*$J10, $Z10),0)</f>
        <v>0</v>
      </c>
      <c r="AJ10" s="39">
        <f t="shared" ref="AJ10:AJ73" si="20">MAX(INT($E10*$D10*$I10*$Z10*$K10*$AA10)-ROUND($D10*$AI10*$F10,0),0)</f>
        <v>0</v>
      </c>
      <c r="AK10" s="39">
        <f t="shared" ref="AK10:AK73" si="21">IF($AJ10&gt;0,$O10,0)</f>
        <v>0</v>
      </c>
      <c r="AL10" s="37">
        <f t="shared" ref="AL10:AL73" si="22">IF($H10="CAT", IF($C10&lt;&gt;"",VLOOKUP($C10,$B$129:$P$176,4),0), $Y10)</f>
        <v>0</v>
      </c>
      <c r="AM10" s="36">
        <v>0.7</v>
      </c>
      <c r="AN10" s="35">
        <f t="shared" si="3"/>
        <v>0</v>
      </c>
      <c r="AO10" s="39">
        <f t="shared" ref="AO10:AO73" si="23">$S10*$E10*$D10*$AL10*$AA10*$AN10</f>
        <v>0</v>
      </c>
      <c r="AP10" s="36">
        <f t="shared" ref="AP10:AP73" si="24">IF($H10&lt;&gt;"NAP",1.2,1.25)</f>
        <v>1.2</v>
      </c>
      <c r="AQ10" s="39">
        <f t="shared" ref="AQ10:AQ73" si="25">$AP10*$E10*$D10*$Z10*$AA10*$AC10</f>
        <v>0</v>
      </c>
    </row>
    <row r="11" spans="2:43">
      <c r="B11" s="63"/>
      <c r="C11" s="5"/>
      <c r="D11" s="64"/>
      <c r="E11" s="65"/>
      <c r="F11" s="150"/>
      <c r="G11" s="7" t="str">
        <f t="shared" si="0"/>
        <v/>
      </c>
      <c r="H11" s="62"/>
      <c r="I11" s="69"/>
      <c r="J11" s="69"/>
      <c r="K11" s="71"/>
      <c r="L11" s="7" t="str">
        <f t="shared" si="1"/>
        <v/>
      </c>
      <c r="M11" s="104"/>
      <c r="N11" s="104"/>
      <c r="O11" s="158"/>
      <c r="P11" s="161"/>
      <c r="Q11" s="34"/>
      <c r="R11" s="35">
        <f t="shared" si="4"/>
        <v>0</v>
      </c>
      <c r="S11" s="36">
        <f t="shared" si="5"/>
        <v>1.1499999999999999</v>
      </c>
      <c r="T11" s="35">
        <f>IF(Summary!$I$7=1,0,IF($C11&lt;&gt;"",VLOOKUP($C11,$B$129:$P$176,9),0))</f>
        <v>0</v>
      </c>
      <c r="U11" s="35">
        <f t="shared" si="6"/>
        <v>0</v>
      </c>
      <c r="V11" s="35">
        <f t="shared" si="7"/>
        <v>0</v>
      </c>
      <c r="W11" s="35">
        <f t="shared" si="8"/>
        <v>4</v>
      </c>
      <c r="X11" s="36">
        <f t="shared" si="9"/>
        <v>1</v>
      </c>
      <c r="Y11" s="37">
        <f t="shared" si="10"/>
        <v>0</v>
      </c>
      <c r="Z11" s="37">
        <f t="shared" si="11"/>
        <v>0</v>
      </c>
      <c r="AA11" s="38">
        <f t="shared" si="12"/>
        <v>0</v>
      </c>
      <c r="AB11" s="36">
        <f t="shared" si="13"/>
        <v>0</v>
      </c>
      <c r="AC11" s="35">
        <f t="shared" si="14"/>
        <v>0</v>
      </c>
      <c r="AD11" s="39">
        <f t="shared" si="15"/>
        <v>0</v>
      </c>
      <c r="AE11" s="35">
        <f t="shared" si="16"/>
        <v>0</v>
      </c>
      <c r="AF11" s="40">
        <f t="shared" si="2"/>
        <v>0</v>
      </c>
      <c r="AG11" s="39">
        <f t="shared" si="17"/>
        <v>0</v>
      </c>
      <c r="AH11" s="41">
        <f t="shared" si="18"/>
        <v>0</v>
      </c>
      <c r="AI11" s="37">
        <f t="shared" si="19"/>
        <v>0</v>
      </c>
      <c r="AJ11" s="39">
        <f t="shared" si="20"/>
        <v>0</v>
      </c>
      <c r="AK11" s="39">
        <f t="shared" si="21"/>
        <v>0</v>
      </c>
      <c r="AL11" s="37">
        <f t="shared" si="22"/>
        <v>0</v>
      </c>
      <c r="AM11" s="36">
        <v>0.7</v>
      </c>
      <c r="AN11" s="35">
        <f t="shared" si="3"/>
        <v>0</v>
      </c>
      <c r="AO11" s="39">
        <f t="shared" si="23"/>
        <v>0</v>
      </c>
      <c r="AP11" s="36">
        <f t="shared" si="24"/>
        <v>1.2</v>
      </c>
      <c r="AQ11" s="39">
        <f t="shared" si="25"/>
        <v>0</v>
      </c>
    </row>
    <row r="12" spans="2:43">
      <c r="B12" s="63"/>
      <c r="C12" s="5"/>
      <c r="D12" s="64"/>
      <c r="E12" s="65"/>
      <c r="F12" s="150"/>
      <c r="G12" s="7" t="str">
        <f t="shared" si="0"/>
        <v/>
      </c>
      <c r="H12" s="62"/>
      <c r="I12" s="69"/>
      <c r="J12" s="69"/>
      <c r="K12" s="71"/>
      <c r="L12" s="7" t="str">
        <f t="shared" si="1"/>
        <v/>
      </c>
      <c r="M12" s="104"/>
      <c r="N12" s="104"/>
      <c r="O12" s="158"/>
      <c r="P12" s="161"/>
      <c r="Q12" s="34"/>
      <c r="R12" s="35">
        <f t="shared" si="4"/>
        <v>0</v>
      </c>
      <c r="S12" s="36">
        <f t="shared" si="5"/>
        <v>1.1499999999999999</v>
      </c>
      <c r="T12" s="35">
        <f>IF(Summary!$I$7=1,0,IF($C12&lt;&gt;"",VLOOKUP($C12,$B$129:$P$176,9),0))</f>
        <v>0</v>
      </c>
      <c r="U12" s="35">
        <f t="shared" si="6"/>
        <v>0</v>
      </c>
      <c r="V12" s="35">
        <f t="shared" si="7"/>
        <v>0</v>
      </c>
      <c r="W12" s="35">
        <f t="shared" si="8"/>
        <v>4</v>
      </c>
      <c r="X12" s="36">
        <f t="shared" si="9"/>
        <v>1</v>
      </c>
      <c r="Y12" s="37">
        <f t="shared" si="10"/>
        <v>0</v>
      </c>
      <c r="Z12" s="37">
        <f t="shared" si="11"/>
        <v>0</v>
      </c>
      <c r="AA12" s="38">
        <f t="shared" si="12"/>
        <v>0</v>
      </c>
      <c r="AB12" s="36">
        <f t="shared" si="13"/>
        <v>0</v>
      </c>
      <c r="AC12" s="35">
        <f t="shared" si="14"/>
        <v>0</v>
      </c>
      <c r="AD12" s="39">
        <f t="shared" si="15"/>
        <v>0</v>
      </c>
      <c r="AE12" s="35">
        <f t="shared" si="16"/>
        <v>0</v>
      </c>
      <c r="AF12" s="40">
        <f t="shared" si="2"/>
        <v>0</v>
      </c>
      <c r="AG12" s="39">
        <f t="shared" si="17"/>
        <v>0</v>
      </c>
      <c r="AH12" s="41">
        <f t="shared" si="18"/>
        <v>0</v>
      </c>
      <c r="AI12" s="37">
        <f t="shared" si="19"/>
        <v>0</v>
      </c>
      <c r="AJ12" s="39">
        <f t="shared" si="20"/>
        <v>0</v>
      </c>
      <c r="AK12" s="39">
        <f t="shared" si="21"/>
        <v>0</v>
      </c>
      <c r="AL12" s="37">
        <f t="shared" si="22"/>
        <v>0</v>
      </c>
      <c r="AM12" s="36">
        <v>0.7</v>
      </c>
      <c r="AN12" s="35">
        <f t="shared" si="3"/>
        <v>0</v>
      </c>
      <c r="AO12" s="39">
        <f t="shared" si="23"/>
        <v>0</v>
      </c>
      <c r="AP12" s="36">
        <f t="shared" si="24"/>
        <v>1.2</v>
      </c>
      <c r="AQ12" s="39">
        <f t="shared" si="25"/>
        <v>0</v>
      </c>
    </row>
    <row r="13" spans="2:43">
      <c r="B13" s="63"/>
      <c r="C13" s="5"/>
      <c r="D13" s="64"/>
      <c r="E13" s="65"/>
      <c r="F13" s="150"/>
      <c r="G13" s="7" t="str">
        <f t="shared" si="0"/>
        <v/>
      </c>
      <c r="H13" s="62"/>
      <c r="I13" s="69"/>
      <c r="J13" s="69"/>
      <c r="K13" s="71"/>
      <c r="L13" s="7" t="str">
        <f t="shared" si="1"/>
        <v/>
      </c>
      <c r="M13" s="104"/>
      <c r="N13" s="104"/>
      <c r="O13" s="158"/>
      <c r="P13" s="161"/>
      <c r="Q13" s="34"/>
      <c r="R13" s="35">
        <f t="shared" si="4"/>
        <v>0</v>
      </c>
      <c r="S13" s="36">
        <f t="shared" si="5"/>
        <v>1.1499999999999999</v>
      </c>
      <c r="T13" s="35">
        <f>IF(Summary!$I$7=1,0,IF($C13&lt;&gt;"",VLOOKUP($C13,$B$129:$P$176,9),0))</f>
        <v>0</v>
      </c>
      <c r="U13" s="35">
        <f t="shared" si="6"/>
        <v>0</v>
      </c>
      <c r="V13" s="35">
        <f t="shared" si="7"/>
        <v>0</v>
      </c>
      <c r="W13" s="35">
        <f t="shared" si="8"/>
        <v>4</v>
      </c>
      <c r="X13" s="36">
        <f t="shared" si="9"/>
        <v>1</v>
      </c>
      <c r="Y13" s="37">
        <f t="shared" si="10"/>
        <v>0</v>
      </c>
      <c r="Z13" s="37">
        <f t="shared" si="11"/>
        <v>0</v>
      </c>
      <c r="AA13" s="38">
        <f t="shared" si="12"/>
        <v>0</v>
      </c>
      <c r="AB13" s="36">
        <f t="shared" si="13"/>
        <v>0</v>
      </c>
      <c r="AC13" s="35">
        <f t="shared" si="14"/>
        <v>0</v>
      </c>
      <c r="AD13" s="39">
        <f t="shared" si="15"/>
        <v>0</v>
      </c>
      <c r="AE13" s="35">
        <f t="shared" si="16"/>
        <v>0</v>
      </c>
      <c r="AF13" s="40">
        <f t="shared" si="2"/>
        <v>0</v>
      </c>
      <c r="AG13" s="39">
        <f t="shared" si="17"/>
        <v>0</v>
      </c>
      <c r="AH13" s="41">
        <f t="shared" si="18"/>
        <v>0</v>
      </c>
      <c r="AI13" s="37">
        <f t="shared" si="19"/>
        <v>0</v>
      </c>
      <c r="AJ13" s="39">
        <f t="shared" si="20"/>
        <v>0</v>
      </c>
      <c r="AK13" s="39">
        <f t="shared" si="21"/>
        <v>0</v>
      </c>
      <c r="AL13" s="37">
        <f t="shared" si="22"/>
        <v>0</v>
      </c>
      <c r="AM13" s="36">
        <v>0.7</v>
      </c>
      <c r="AN13" s="35">
        <f t="shared" si="3"/>
        <v>0</v>
      </c>
      <c r="AO13" s="39">
        <f t="shared" si="23"/>
        <v>0</v>
      </c>
      <c r="AP13" s="36">
        <f t="shared" si="24"/>
        <v>1.2</v>
      </c>
      <c r="AQ13" s="39">
        <f t="shared" si="25"/>
        <v>0</v>
      </c>
    </row>
    <row r="14" spans="2:43">
      <c r="B14" s="63"/>
      <c r="C14" s="5"/>
      <c r="D14" s="64"/>
      <c r="E14" s="65"/>
      <c r="F14" s="150"/>
      <c r="G14" s="7" t="str">
        <f t="shared" si="0"/>
        <v/>
      </c>
      <c r="H14" s="62"/>
      <c r="I14" s="69"/>
      <c r="J14" s="69"/>
      <c r="K14" s="71"/>
      <c r="L14" s="7" t="str">
        <f t="shared" si="1"/>
        <v/>
      </c>
      <c r="M14" s="104"/>
      <c r="N14" s="104"/>
      <c r="O14" s="158"/>
      <c r="P14" s="161"/>
      <c r="Q14" s="34"/>
      <c r="R14" s="35">
        <f t="shared" si="4"/>
        <v>0</v>
      </c>
      <c r="S14" s="36">
        <f t="shared" si="5"/>
        <v>1.1499999999999999</v>
      </c>
      <c r="T14" s="35">
        <f>IF(Summary!$I$7=1,0,IF($C14&lt;&gt;"",VLOOKUP($C14,$B$129:$P$176,9),0))</f>
        <v>0</v>
      </c>
      <c r="U14" s="35">
        <f t="shared" si="6"/>
        <v>0</v>
      </c>
      <c r="V14" s="35">
        <f t="shared" si="7"/>
        <v>0</v>
      </c>
      <c r="W14" s="35">
        <f t="shared" si="8"/>
        <v>4</v>
      </c>
      <c r="X14" s="36">
        <f t="shared" si="9"/>
        <v>1</v>
      </c>
      <c r="Y14" s="37">
        <f t="shared" si="10"/>
        <v>0</v>
      </c>
      <c r="Z14" s="37">
        <f t="shared" si="11"/>
        <v>0</v>
      </c>
      <c r="AA14" s="38">
        <f t="shared" si="12"/>
        <v>0</v>
      </c>
      <c r="AB14" s="36">
        <f t="shared" si="13"/>
        <v>0</v>
      </c>
      <c r="AC14" s="35">
        <f t="shared" si="14"/>
        <v>0</v>
      </c>
      <c r="AD14" s="39">
        <f t="shared" si="15"/>
        <v>0</v>
      </c>
      <c r="AE14" s="35">
        <f t="shared" si="16"/>
        <v>0</v>
      </c>
      <c r="AF14" s="40">
        <f t="shared" si="2"/>
        <v>0</v>
      </c>
      <c r="AG14" s="39">
        <f t="shared" si="17"/>
        <v>0</v>
      </c>
      <c r="AH14" s="41">
        <f t="shared" si="18"/>
        <v>0</v>
      </c>
      <c r="AI14" s="37">
        <f t="shared" si="19"/>
        <v>0</v>
      </c>
      <c r="AJ14" s="39">
        <f t="shared" si="20"/>
        <v>0</v>
      </c>
      <c r="AK14" s="39">
        <f t="shared" si="21"/>
        <v>0</v>
      </c>
      <c r="AL14" s="37">
        <f t="shared" si="22"/>
        <v>0</v>
      </c>
      <c r="AM14" s="36">
        <v>0.7</v>
      </c>
      <c r="AN14" s="35">
        <f t="shared" si="3"/>
        <v>0</v>
      </c>
      <c r="AO14" s="39">
        <f t="shared" si="23"/>
        <v>0</v>
      </c>
      <c r="AP14" s="36">
        <f t="shared" si="24"/>
        <v>1.2</v>
      </c>
      <c r="AQ14" s="39">
        <f t="shared" si="25"/>
        <v>0</v>
      </c>
    </row>
    <row r="15" spans="2:43">
      <c r="B15" s="63"/>
      <c r="C15" s="5"/>
      <c r="D15" s="64"/>
      <c r="E15" s="65"/>
      <c r="F15" s="150"/>
      <c r="G15" s="7" t="str">
        <f t="shared" si="0"/>
        <v/>
      </c>
      <c r="H15" s="62"/>
      <c r="I15" s="69"/>
      <c r="J15" s="69"/>
      <c r="K15" s="71"/>
      <c r="L15" s="7" t="str">
        <f t="shared" si="1"/>
        <v/>
      </c>
      <c r="M15" s="104"/>
      <c r="N15" s="104"/>
      <c r="O15" s="158"/>
      <c r="P15" s="161"/>
      <c r="Q15" s="34"/>
      <c r="R15" s="35">
        <f t="shared" si="4"/>
        <v>0</v>
      </c>
      <c r="S15" s="36">
        <f t="shared" si="5"/>
        <v>1.1499999999999999</v>
      </c>
      <c r="T15" s="35">
        <f>IF(Summary!$I$7=1,0,IF($C15&lt;&gt;"",VLOOKUP($C15,$B$129:$P$176,9),0))</f>
        <v>0</v>
      </c>
      <c r="U15" s="35">
        <f t="shared" si="6"/>
        <v>0</v>
      </c>
      <c r="V15" s="35">
        <f t="shared" si="7"/>
        <v>0</v>
      </c>
      <c r="W15" s="35">
        <f t="shared" si="8"/>
        <v>4</v>
      </c>
      <c r="X15" s="36">
        <f t="shared" si="9"/>
        <v>1</v>
      </c>
      <c r="Y15" s="37">
        <f t="shared" si="10"/>
        <v>0</v>
      </c>
      <c r="Z15" s="37">
        <f t="shared" si="11"/>
        <v>0</v>
      </c>
      <c r="AA15" s="38">
        <f t="shared" si="12"/>
        <v>0</v>
      </c>
      <c r="AB15" s="36">
        <f t="shared" si="13"/>
        <v>0</v>
      </c>
      <c r="AC15" s="35">
        <f t="shared" si="14"/>
        <v>0</v>
      </c>
      <c r="AD15" s="39">
        <f t="shared" si="15"/>
        <v>0</v>
      </c>
      <c r="AE15" s="35">
        <f t="shared" si="16"/>
        <v>0</v>
      </c>
      <c r="AF15" s="40">
        <f t="shared" si="2"/>
        <v>0</v>
      </c>
      <c r="AG15" s="39">
        <f t="shared" si="17"/>
        <v>0</v>
      </c>
      <c r="AH15" s="41">
        <f t="shared" si="18"/>
        <v>0</v>
      </c>
      <c r="AI15" s="37">
        <f t="shared" si="19"/>
        <v>0</v>
      </c>
      <c r="AJ15" s="39">
        <f t="shared" si="20"/>
        <v>0</v>
      </c>
      <c r="AK15" s="39">
        <f t="shared" si="21"/>
        <v>0</v>
      </c>
      <c r="AL15" s="37">
        <f t="shared" si="22"/>
        <v>0</v>
      </c>
      <c r="AM15" s="36">
        <v>0.7</v>
      </c>
      <c r="AN15" s="35">
        <f t="shared" si="3"/>
        <v>0</v>
      </c>
      <c r="AO15" s="39">
        <f t="shared" si="23"/>
        <v>0</v>
      </c>
      <c r="AP15" s="36">
        <f t="shared" si="24"/>
        <v>1.2</v>
      </c>
      <c r="AQ15" s="39">
        <f t="shared" si="25"/>
        <v>0</v>
      </c>
    </row>
    <row r="16" spans="2:43">
      <c r="B16" s="63"/>
      <c r="C16" s="5"/>
      <c r="D16" s="64"/>
      <c r="E16" s="65"/>
      <c r="F16" s="150"/>
      <c r="G16" s="7" t="str">
        <f t="shared" si="0"/>
        <v/>
      </c>
      <c r="H16" s="62"/>
      <c r="I16" s="69"/>
      <c r="J16" s="69"/>
      <c r="K16" s="71"/>
      <c r="L16" s="7" t="str">
        <f t="shared" si="1"/>
        <v/>
      </c>
      <c r="M16" s="104"/>
      <c r="N16" s="104"/>
      <c r="O16" s="158"/>
      <c r="P16" s="161"/>
      <c r="Q16" s="34"/>
      <c r="R16" s="35">
        <f t="shared" si="4"/>
        <v>0</v>
      </c>
      <c r="S16" s="36">
        <f t="shared" si="5"/>
        <v>1.1499999999999999</v>
      </c>
      <c r="T16" s="35">
        <f>IF(Summary!$I$7=1,0,IF($C16&lt;&gt;"",VLOOKUP($C16,$B$129:$P$176,9),0))</f>
        <v>0</v>
      </c>
      <c r="U16" s="35">
        <f t="shared" si="6"/>
        <v>0</v>
      </c>
      <c r="V16" s="35">
        <f t="shared" si="7"/>
        <v>0</v>
      </c>
      <c r="W16" s="35">
        <f t="shared" si="8"/>
        <v>4</v>
      </c>
      <c r="X16" s="36">
        <f t="shared" si="9"/>
        <v>1</v>
      </c>
      <c r="Y16" s="37">
        <f t="shared" si="10"/>
        <v>0</v>
      </c>
      <c r="Z16" s="37">
        <f t="shared" si="11"/>
        <v>0</v>
      </c>
      <c r="AA16" s="38">
        <f t="shared" si="12"/>
        <v>0</v>
      </c>
      <c r="AB16" s="36">
        <f t="shared" si="13"/>
        <v>0</v>
      </c>
      <c r="AC16" s="35">
        <f t="shared" si="14"/>
        <v>0</v>
      </c>
      <c r="AD16" s="39">
        <f t="shared" si="15"/>
        <v>0</v>
      </c>
      <c r="AE16" s="35">
        <f t="shared" si="16"/>
        <v>0</v>
      </c>
      <c r="AF16" s="40">
        <f t="shared" si="2"/>
        <v>0</v>
      </c>
      <c r="AG16" s="39">
        <f t="shared" si="17"/>
        <v>0</v>
      </c>
      <c r="AH16" s="41">
        <f t="shared" si="18"/>
        <v>0</v>
      </c>
      <c r="AI16" s="37">
        <f t="shared" si="19"/>
        <v>0</v>
      </c>
      <c r="AJ16" s="39">
        <f t="shared" si="20"/>
        <v>0</v>
      </c>
      <c r="AK16" s="39">
        <f t="shared" si="21"/>
        <v>0</v>
      </c>
      <c r="AL16" s="37">
        <f t="shared" si="22"/>
        <v>0</v>
      </c>
      <c r="AM16" s="36">
        <v>0.7</v>
      </c>
      <c r="AN16" s="35">
        <f t="shared" si="3"/>
        <v>0</v>
      </c>
      <c r="AO16" s="39">
        <f t="shared" si="23"/>
        <v>0</v>
      </c>
      <c r="AP16" s="36">
        <f t="shared" si="24"/>
        <v>1.2</v>
      </c>
      <c r="AQ16" s="39">
        <f t="shared" si="25"/>
        <v>0</v>
      </c>
    </row>
    <row r="17" spans="2:43">
      <c r="B17" s="63"/>
      <c r="C17" s="5"/>
      <c r="D17" s="64"/>
      <c r="E17" s="65"/>
      <c r="F17" s="150"/>
      <c r="G17" s="7" t="str">
        <f t="shared" si="0"/>
        <v/>
      </c>
      <c r="H17" s="62"/>
      <c r="I17" s="69"/>
      <c r="J17" s="69"/>
      <c r="K17" s="71"/>
      <c r="L17" s="7" t="str">
        <f t="shared" si="1"/>
        <v/>
      </c>
      <c r="M17" s="104"/>
      <c r="N17" s="104"/>
      <c r="O17" s="158"/>
      <c r="P17" s="161"/>
      <c r="Q17" s="34"/>
      <c r="R17" s="35">
        <f t="shared" si="4"/>
        <v>0</v>
      </c>
      <c r="S17" s="36">
        <f t="shared" si="5"/>
        <v>1.1499999999999999</v>
      </c>
      <c r="T17" s="35">
        <f>IF(Summary!$I$7=1,0,IF($C17&lt;&gt;"",VLOOKUP($C17,$B$129:$P$176,9),0))</f>
        <v>0</v>
      </c>
      <c r="U17" s="35">
        <f t="shared" si="6"/>
        <v>0</v>
      </c>
      <c r="V17" s="35">
        <f t="shared" si="7"/>
        <v>0</v>
      </c>
      <c r="W17" s="35">
        <f t="shared" si="8"/>
        <v>4</v>
      </c>
      <c r="X17" s="36">
        <f t="shared" si="9"/>
        <v>1</v>
      </c>
      <c r="Y17" s="37">
        <f t="shared" si="10"/>
        <v>0</v>
      </c>
      <c r="Z17" s="37">
        <f t="shared" si="11"/>
        <v>0</v>
      </c>
      <c r="AA17" s="38">
        <f t="shared" si="12"/>
        <v>0</v>
      </c>
      <c r="AB17" s="36">
        <f t="shared" si="13"/>
        <v>0</v>
      </c>
      <c r="AC17" s="35">
        <f t="shared" si="14"/>
        <v>0</v>
      </c>
      <c r="AD17" s="39">
        <f t="shared" si="15"/>
        <v>0</v>
      </c>
      <c r="AE17" s="35">
        <f t="shared" si="16"/>
        <v>0</v>
      </c>
      <c r="AF17" s="40">
        <f t="shared" si="2"/>
        <v>0</v>
      </c>
      <c r="AG17" s="39">
        <f t="shared" si="17"/>
        <v>0</v>
      </c>
      <c r="AH17" s="41">
        <f t="shared" si="18"/>
        <v>0</v>
      </c>
      <c r="AI17" s="37">
        <f t="shared" si="19"/>
        <v>0</v>
      </c>
      <c r="AJ17" s="39">
        <f t="shared" si="20"/>
        <v>0</v>
      </c>
      <c r="AK17" s="39">
        <f t="shared" si="21"/>
        <v>0</v>
      </c>
      <c r="AL17" s="37">
        <f t="shared" si="22"/>
        <v>0</v>
      </c>
      <c r="AM17" s="36">
        <v>0.7</v>
      </c>
      <c r="AN17" s="35">
        <f t="shared" si="3"/>
        <v>0</v>
      </c>
      <c r="AO17" s="39">
        <f t="shared" si="23"/>
        <v>0</v>
      </c>
      <c r="AP17" s="36">
        <f t="shared" si="24"/>
        <v>1.2</v>
      </c>
      <c r="AQ17" s="39">
        <f t="shared" si="25"/>
        <v>0</v>
      </c>
    </row>
    <row r="18" spans="2:43">
      <c r="B18" s="63"/>
      <c r="C18" s="5"/>
      <c r="D18" s="64"/>
      <c r="E18" s="65"/>
      <c r="F18" s="150"/>
      <c r="G18" s="7" t="str">
        <f t="shared" si="0"/>
        <v/>
      </c>
      <c r="H18" s="62"/>
      <c r="I18" s="69"/>
      <c r="J18" s="69"/>
      <c r="K18" s="71"/>
      <c r="L18" s="7" t="str">
        <f t="shared" si="1"/>
        <v/>
      </c>
      <c r="M18" s="104"/>
      <c r="N18" s="104"/>
      <c r="O18" s="158"/>
      <c r="P18" s="161"/>
      <c r="Q18" s="34"/>
      <c r="R18" s="35">
        <f t="shared" si="4"/>
        <v>0</v>
      </c>
      <c r="S18" s="36">
        <f t="shared" si="5"/>
        <v>1.1499999999999999</v>
      </c>
      <c r="T18" s="35">
        <f>IF(Summary!$I$7=1,0,IF($C18&lt;&gt;"",VLOOKUP($C18,$B$129:$P$176,9),0))</f>
        <v>0</v>
      </c>
      <c r="U18" s="35">
        <f t="shared" si="6"/>
        <v>0</v>
      </c>
      <c r="V18" s="35">
        <f t="shared" si="7"/>
        <v>0</v>
      </c>
      <c r="W18" s="35">
        <f t="shared" si="8"/>
        <v>4</v>
      </c>
      <c r="X18" s="36">
        <f t="shared" si="9"/>
        <v>1</v>
      </c>
      <c r="Y18" s="37">
        <f t="shared" si="10"/>
        <v>0</v>
      </c>
      <c r="Z18" s="37">
        <f t="shared" si="11"/>
        <v>0</v>
      </c>
      <c r="AA18" s="38">
        <f t="shared" si="12"/>
        <v>0</v>
      </c>
      <c r="AB18" s="36">
        <f t="shared" si="13"/>
        <v>0</v>
      </c>
      <c r="AC18" s="35">
        <f t="shared" si="14"/>
        <v>0</v>
      </c>
      <c r="AD18" s="39">
        <f t="shared" si="15"/>
        <v>0</v>
      </c>
      <c r="AE18" s="35">
        <f t="shared" si="16"/>
        <v>0</v>
      </c>
      <c r="AF18" s="40">
        <f t="shared" si="2"/>
        <v>0</v>
      </c>
      <c r="AG18" s="39">
        <f t="shared" si="17"/>
        <v>0</v>
      </c>
      <c r="AH18" s="41">
        <f t="shared" si="18"/>
        <v>0</v>
      </c>
      <c r="AI18" s="37">
        <f t="shared" si="19"/>
        <v>0</v>
      </c>
      <c r="AJ18" s="39">
        <f t="shared" si="20"/>
        <v>0</v>
      </c>
      <c r="AK18" s="39">
        <f t="shared" si="21"/>
        <v>0</v>
      </c>
      <c r="AL18" s="37">
        <f t="shared" si="22"/>
        <v>0</v>
      </c>
      <c r="AM18" s="36">
        <v>0.7</v>
      </c>
      <c r="AN18" s="35">
        <f t="shared" si="3"/>
        <v>0</v>
      </c>
      <c r="AO18" s="39">
        <f t="shared" si="23"/>
        <v>0</v>
      </c>
      <c r="AP18" s="36">
        <f t="shared" si="24"/>
        <v>1.2</v>
      </c>
      <c r="AQ18" s="39">
        <f t="shared" si="25"/>
        <v>0</v>
      </c>
    </row>
    <row r="19" spans="2:43">
      <c r="B19" s="63"/>
      <c r="C19" s="5"/>
      <c r="D19" s="64"/>
      <c r="E19" s="65"/>
      <c r="F19" s="150"/>
      <c r="G19" s="7" t="str">
        <f t="shared" si="0"/>
        <v/>
      </c>
      <c r="H19" s="62"/>
      <c r="I19" s="69"/>
      <c r="J19" s="69"/>
      <c r="K19" s="71"/>
      <c r="L19" s="7" t="str">
        <f t="shared" si="1"/>
        <v/>
      </c>
      <c r="M19" s="104"/>
      <c r="N19" s="104"/>
      <c r="O19" s="158"/>
      <c r="P19" s="161"/>
      <c r="Q19" s="34"/>
      <c r="R19" s="35">
        <f t="shared" si="4"/>
        <v>0</v>
      </c>
      <c r="S19" s="36">
        <f t="shared" si="5"/>
        <v>1.1499999999999999</v>
      </c>
      <c r="T19" s="35">
        <f>IF(Summary!$I$7=1,0,IF($C19&lt;&gt;"",VLOOKUP($C19,$B$129:$P$176,9),0))</f>
        <v>0</v>
      </c>
      <c r="U19" s="35">
        <f t="shared" si="6"/>
        <v>0</v>
      </c>
      <c r="V19" s="35">
        <f t="shared" si="7"/>
        <v>0</v>
      </c>
      <c r="W19" s="35">
        <f t="shared" si="8"/>
        <v>4</v>
      </c>
      <c r="X19" s="36">
        <f t="shared" si="9"/>
        <v>1</v>
      </c>
      <c r="Y19" s="37">
        <f t="shared" si="10"/>
        <v>0</v>
      </c>
      <c r="Z19" s="37">
        <f t="shared" si="11"/>
        <v>0</v>
      </c>
      <c r="AA19" s="38">
        <f t="shared" si="12"/>
        <v>0</v>
      </c>
      <c r="AB19" s="36">
        <f t="shared" si="13"/>
        <v>0</v>
      </c>
      <c r="AC19" s="35">
        <f t="shared" si="14"/>
        <v>0</v>
      </c>
      <c r="AD19" s="39">
        <f t="shared" si="15"/>
        <v>0</v>
      </c>
      <c r="AE19" s="35">
        <f t="shared" si="16"/>
        <v>0</v>
      </c>
      <c r="AF19" s="40">
        <f t="shared" si="2"/>
        <v>0</v>
      </c>
      <c r="AG19" s="39">
        <f t="shared" si="17"/>
        <v>0</v>
      </c>
      <c r="AH19" s="41">
        <f t="shared" si="18"/>
        <v>0</v>
      </c>
      <c r="AI19" s="37">
        <f t="shared" si="19"/>
        <v>0</v>
      </c>
      <c r="AJ19" s="39">
        <f t="shared" si="20"/>
        <v>0</v>
      </c>
      <c r="AK19" s="39">
        <f t="shared" si="21"/>
        <v>0</v>
      </c>
      <c r="AL19" s="37">
        <f t="shared" si="22"/>
        <v>0</v>
      </c>
      <c r="AM19" s="36">
        <v>0.7</v>
      </c>
      <c r="AN19" s="35">
        <f t="shared" si="3"/>
        <v>0</v>
      </c>
      <c r="AO19" s="39">
        <f t="shared" si="23"/>
        <v>0</v>
      </c>
      <c r="AP19" s="36">
        <f t="shared" si="24"/>
        <v>1.2</v>
      </c>
      <c r="AQ19" s="39">
        <f t="shared" si="25"/>
        <v>0</v>
      </c>
    </row>
    <row r="20" spans="2:43">
      <c r="B20" s="63"/>
      <c r="C20" s="5"/>
      <c r="D20" s="64"/>
      <c r="E20" s="65"/>
      <c r="F20" s="150"/>
      <c r="G20" s="7" t="str">
        <f t="shared" si="0"/>
        <v/>
      </c>
      <c r="H20" s="62"/>
      <c r="I20" s="69"/>
      <c r="J20" s="69"/>
      <c r="K20" s="71"/>
      <c r="L20" s="7" t="str">
        <f t="shared" si="1"/>
        <v/>
      </c>
      <c r="M20" s="104"/>
      <c r="N20" s="104"/>
      <c r="O20" s="158"/>
      <c r="P20" s="161"/>
      <c r="Q20" s="34"/>
      <c r="R20" s="35">
        <f t="shared" si="4"/>
        <v>0</v>
      </c>
      <c r="S20" s="36">
        <f t="shared" si="5"/>
        <v>1.1499999999999999</v>
      </c>
      <c r="T20" s="35">
        <f>IF(Summary!$I$7=1,0,IF($C20&lt;&gt;"",VLOOKUP($C20,$B$129:$P$176,9),0))</f>
        <v>0</v>
      </c>
      <c r="U20" s="35">
        <f t="shared" si="6"/>
        <v>0</v>
      </c>
      <c r="V20" s="35">
        <f t="shared" si="7"/>
        <v>0</v>
      </c>
      <c r="W20" s="35">
        <f t="shared" si="8"/>
        <v>4</v>
      </c>
      <c r="X20" s="36">
        <f t="shared" si="9"/>
        <v>1</v>
      </c>
      <c r="Y20" s="37">
        <f t="shared" si="10"/>
        <v>0</v>
      </c>
      <c r="Z20" s="37">
        <f t="shared" si="11"/>
        <v>0</v>
      </c>
      <c r="AA20" s="38">
        <f t="shared" si="12"/>
        <v>0</v>
      </c>
      <c r="AB20" s="36">
        <f t="shared" si="13"/>
        <v>0</v>
      </c>
      <c r="AC20" s="35">
        <f t="shared" si="14"/>
        <v>0</v>
      </c>
      <c r="AD20" s="39">
        <f t="shared" si="15"/>
        <v>0</v>
      </c>
      <c r="AE20" s="35">
        <f t="shared" si="16"/>
        <v>0</v>
      </c>
      <c r="AF20" s="40">
        <f t="shared" si="2"/>
        <v>0</v>
      </c>
      <c r="AG20" s="39">
        <f t="shared" si="17"/>
        <v>0</v>
      </c>
      <c r="AH20" s="41">
        <f t="shared" si="18"/>
        <v>0</v>
      </c>
      <c r="AI20" s="37">
        <f t="shared" si="19"/>
        <v>0</v>
      </c>
      <c r="AJ20" s="39">
        <f t="shared" si="20"/>
        <v>0</v>
      </c>
      <c r="AK20" s="39">
        <f t="shared" si="21"/>
        <v>0</v>
      </c>
      <c r="AL20" s="37">
        <f t="shared" si="22"/>
        <v>0</v>
      </c>
      <c r="AM20" s="36">
        <v>0.7</v>
      </c>
      <c r="AN20" s="35">
        <f t="shared" si="3"/>
        <v>0</v>
      </c>
      <c r="AO20" s="39">
        <f t="shared" si="23"/>
        <v>0</v>
      </c>
      <c r="AP20" s="36">
        <f t="shared" si="24"/>
        <v>1.2</v>
      </c>
      <c r="AQ20" s="39">
        <f t="shared" si="25"/>
        <v>0</v>
      </c>
    </row>
    <row r="21" spans="2:43">
      <c r="B21" s="63"/>
      <c r="C21" s="5"/>
      <c r="D21" s="64"/>
      <c r="E21" s="65"/>
      <c r="F21" s="150"/>
      <c r="G21" s="7" t="str">
        <f t="shared" si="0"/>
        <v/>
      </c>
      <c r="H21" s="62"/>
      <c r="I21" s="69"/>
      <c r="J21" s="69"/>
      <c r="K21" s="71"/>
      <c r="L21" s="7" t="str">
        <f t="shared" si="1"/>
        <v/>
      </c>
      <c r="M21" s="104"/>
      <c r="N21" s="104"/>
      <c r="O21" s="158"/>
      <c r="P21" s="161"/>
      <c r="Q21" s="34"/>
      <c r="R21" s="35">
        <f t="shared" si="4"/>
        <v>0</v>
      </c>
      <c r="S21" s="36">
        <f t="shared" si="5"/>
        <v>1.1499999999999999</v>
      </c>
      <c r="T21" s="35">
        <f>IF(Summary!$I$7=1,0,IF($C21&lt;&gt;"",VLOOKUP($C21,$B$129:$P$176,9),0))</f>
        <v>0</v>
      </c>
      <c r="U21" s="35">
        <f t="shared" si="6"/>
        <v>0</v>
      </c>
      <c r="V21" s="35">
        <f t="shared" si="7"/>
        <v>0</v>
      </c>
      <c r="W21" s="35">
        <f t="shared" si="8"/>
        <v>4</v>
      </c>
      <c r="X21" s="36">
        <f t="shared" si="9"/>
        <v>1</v>
      </c>
      <c r="Y21" s="37">
        <f t="shared" si="10"/>
        <v>0</v>
      </c>
      <c r="Z21" s="37">
        <f t="shared" si="11"/>
        <v>0</v>
      </c>
      <c r="AA21" s="38">
        <f t="shared" si="12"/>
        <v>0</v>
      </c>
      <c r="AB21" s="36">
        <f t="shared" si="13"/>
        <v>0</v>
      </c>
      <c r="AC21" s="35">
        <f t="shared" si="14"/>
        <v>0</v>
      </c>
      <c r="AD21" s="39">
        <f t="shared" si="15"/>
        <v>0</v>
      </c>
      <c r="AE21" s="35">
        <f t="shared" si="16"/>
        <v>0</v>
      </c>
      <c r="AF21" s="40">
        <f t="shared" si="2"/>
        <v>0</v>
      </c>
      <c r="AG21" s="39">
        <f t="shared" si="17"/>
        <v>0</v>
      </c>
      <c r="AH21" s="41">
        <f t="shared" si="18"/>
        <v>0</v>
      </c>
      <c r="AI21" s="37">
        <f t="shared" si="19"/>
        <v>0</v>
      </c>
      <c r="AJ21" s="39">
        <f t="shared" si="20"/>
        <v>0</v>
      </c>
      <c r="AK21" s="39">
        <f t="shared" si="21"/>
        <v>0</v>
      </c>
      <c r="AL21" s="37">
        <f t="shared" si="22"/>
        <v>0</v>
      </c>
      <c r="AM21" s="36">
        <v>0.7</v>
      </c>
      <c r="AN21" s="35">
        <f t="shared" si="3"/>
        <v>0</v>
      </c>
      <c r="AO21" s="39">
        <f t="shared" si="23"/>
        <v>0</v>
      </c>
      <c r="AP21" s="36">
        <f t="shared" si="24"/>
        <v>1.2</v>
      </c>
      <c r="AQ21" s="39">
        <f t="shared" si="25"/>
        <v>0</v>
      </c>
    </row>
    <row r="22" spans="2:43">
      <c r="B22" s="63"/>
      <c r="C22" s="5"/>
      <c r="D22" s="64"/>
      <c r="E22" s="65"/>
      <c r="F22" s="150"/>
      <c r="G22" s="7" t="str">
        <f t="shared" si="0"/>
        <v/>
      </c>
      <c r="H22" s="62"/>
      <c r="I22" s="69"/>
      <c r="J22" s="69"/>
      <c r="K22" s="71"/>
      <c r="L22" s="7" t="str">
        <f t="shared" si="1"/>
        <v/>
      </c>
      <c r="M22" s="104"/>
      <c r="N22" s="104"/>
      <c r="O22" s="158"/>
      <c r="P22" s="161"/>
      <c r="Q22" s="34"/>
      <c r="R22" s="35">
        <f t="shared" si="4"/>
        <v>0</v>
      </c>
      <c r="S22" s="36">
        <f t="shared" si="5"/>
        <v>1.1499999999999999</v>
      </c>
      <c r="T22" s="35">
        <f>IF(Summary!$I$7=1,0,IF($C22&lt;&gt;"",VLOOKUP($C22,$B$129:$P$176,9),0))</f>
        <v>0</v>
      </c>
      <c r="U22" s="35">
        <f t="shared" si="6"/>
        <v>0</v>
      </c>
      <c r="V22" s="35">
        <f t="shared" si="7"/>
        <v>0</v>
      </c>
      <c r="W22" s="35">
        <f t="shared" si="8"/>
        <v>4</v>
      </c>
      <c r="X22" s="36">
        <f t="shared" si="9"/>
        <v>1</v>
      </c>
      <c r="Y22" s="37">
        <f t="shared" si="10"/>
        <v>0</v>
      </c>
      <c r="Z22" s="37">
        <f t="shared" si="11"/>
        <v>0</v>
      </c>
      <c r="AA22" s="38">
        <f t="shared" si="12"/>
        <v>0</v>
      </c>
      <c r="AB22" s="36">
        <f t="shared" si="13"/>
        <v>0</v>
      </c>
      <c r="AC22" s="35">
        <f t="shared" si="14"/>
        <v>0</v>
      </c>
      <c r="AD22" s="39">
        <f t="shared" si="15"/>
        <v>0</v>
      </c>
      <c r="AE22" s="35">
        <f t="shared" si="16"/>
        <v>0</v>
      </c>
      <c r="AF22" s="40">
        <f t="shared" si="2"/>
        <v>0</v>
      </c>
      <c r="AG22" s="39">
        <f t="shared" si="17"/>
        <v>0</v>
      </c>
      <c r="AH22" s="41">
        <f t="shared" si="18"/>
        <v>0</v>
      </c>
      <c r="AI22" s="37">
        <f t="shared" si="19"/>
        <v>0</v>
      </c>
      <c r="AJ22" s="39">
        <f t="shared" si="20"/>
        <v>0</v>
      </c>
      <c r="AK22" s="39">
        <f t="shared" si="21"/>
        <v>0</v>
      </c>
      <c r="AL22" s="37">
        <f t="shared" si="22"/>
        <v>0</v>
      </c>
      <c r="AM22" s="36">
        <v>0.7</v>
      </c>
      <c r="AN22" s="35">
        <f t="shared" si="3"/>
        <v>0</v>
      </c>
      <c r="AO22" s="39">
        <f t="shared" si="23"/>
        <v>0</v>
      </c>
      <c r="AP22" s="36">
        <f t="shared" si="24"/>
        <v>1.2</v>
      </c>
      <c r="AQ22" s="39">
        <f t="shared" si="25"/>
        <v>0</v>
      </c>
    </row>
    <row r="23" spans="2:43">
      <c r="B23" s="63"/>
      <c r="C23" s="5"/>
      <c r="D23" s="64"/>
      <c r="E23" s="65"/>
      <c r="F23" s="150"/>
      <c r="G23" s="7" t="str">
        <f t="shared" si="0"/>
        <v/>
      </c>
      <c r="H23" s="62"/>
      <c r="I23" s="69"/>
      <c r="J23" s="69"/>
      <c r="K23" s="71"/>
      <c r="L23" s="7" t="str">
        <f t="shared" si="1"/>
        <v/>
      </c>
      <c r="M23" s="104"/>
      <c r="N23" s="104"/>
      <c r="O23" s="158"/>
      <c r="P23" s="161"/>
      <c r="Q23" s="34"/>
      <c r="R23" s="35">
        <f t="shared" si="4"/>
        <v>0</v>
      </c>
      <c r="S23" s="36">
        <f t="shared" si="5"/>
        <v>1.1499999999999999</v>
      </c>
      <c r="T23" s="35">
        <f>IF(Summary!$I$7=1,0,IF($C23&lt;&gt;"",VLOOKUP($C23,$B$129:$P$176,9),0))</f>
        <v>0</v>
      </c>
      <c r="U23" s="35">
        <f t="shared" si="6"/>
        <v>0</v>
      </c>
      <c r="V23" s="35">
        <f t="shared" si="7"/>
        <v>0</v>
      </c>
      <c r="W23" s="35">
        <f t="shared" si="8"/>
        <v>4</v>
      </c>
      <c r="X23" s="36">
        <f t="shared" si="9"/>
        <v>1</v>
      </c>
      <c r="Y23" s="37">
        <f t="shared" si="10"/>
        <v>0</v>
      </c>
      <c r="Z23" s="37">
        <f t="shared" si="11"/>
        <v>0</v>
      </c>
      <c r="AA23" s="38">
        <f t="shared" si="12"/>
        <v>0</v>
      </c>
      <c r="AB23" s="36">
        <f t="shared" si="13"/>
        <v>0</v>
      </c>
      <c r="AC23" s="35">
        <f t="shared" si="14"/>
        <v>0</v>
      </c>
      <c r="AD23" s="39">
        <f t="shared" si="15"/>
        <v>0</v>
      </c>
      <c r="AE23" s="35">
        <f t="shared" si="16"/>
        <v>0</v>
      </c>
      <c r="AF23" s="40">
        <f t="shared" si="2"/>
        <v>0</v>
      </c>
      <c r="AG23" s="39">
        <f t="shared" si="17"/>
        <v>0</v>
      </c>
      <c r="AH23" s="41">
        <f t="shared" si="18"/>
        <v>0</v>
      </c>
      <c r="AI23" s="37">
        <f t="shared" si="19"/>
        <v>0</v>
      </c>
      <c r="AJ23" s="39">
        <f t="shared" si="20"/>
        <v>0</v>
      </c>
      <c r="AK23" s="39">
        <f t="shared" si="21"/>
        <v>0</v>
      </c>
      <c r="AL23" s="37">
        <f t="shared" si="22"/>
        <v>0</v>
      </c>
      <c r="AM23" s="36">
        <v>0.7</v>
      </c>
      <c r="AN23" s="35">
        <f t="shared" si="3"/>
        <v>0</v>
      </c>
      <c r="AO23" s="39">
        <f t="shared" si="23"/>
        <v>0</v>
      </c>
      <c r="AP23" s="36">
        <f t="shared" si="24"/>
        <v>1.2</v>
      </c>
      <c r="AQ23" s="39">
        <f t="shared" si="25"/>
        <v>0</v>
      </c>
    </row>
    <row r="24" spans="2:43">
      <c r="B24" s="63"/>
      <c r="C24" s="5"/>
      <c r="D24" s="64"/>
      <c r="E24" s="65"/>
      <c r="F24" s="150"/>
      <c r="G24" s="7" t="str">
        <f t="shared" si="0"/>
        <v/>
      </c>
      <c r="H24" s="62"/>
      <c r="I24" s="69"/>
      <c r="J24" s="69"/>
      <c r="K24" s="71"/>
      <c r="L24" s="7" t="str">
        <f t="shared" si="1"/>
        <v/>
      </c>
      <c r="M24" s="104"/>
      <c r="N24" s="104"/>
      <c r="O24" s="158"/>
      <c r="P24" s="161"/>
      <c r="Q24" s="34"/>
      <c r="R24" s="35">
        <f t="shared" si="4"/>
        <v>0</v>
      </c>
      <c r="S24" s="36">
        <f t="shared" si="5"/>
        <v>1.1499999999999999</v>
      </c>
      <c r="T24" s="35">
        <f>IF(Summary!$I$7=1,0,IF($C24&lt;&gt;"",VLOOKUP($C24,$B$129:$P$176,9),0))</f>
        <v>0</v>
      </c>
      <c r="U24" s="35">
        <f t="shared" si="6"/>
        <v>0</v>
      </c>
      <c r="V24" s="35">
        <f t="shared" si="7"/>
        <v>0</v>
      </c>
      <c r="W24" s="35">
        <f t="shared" si="8"/>
        <v>4</v>
      </c>
      <c r="X24" s="36">
        <f t="shared" si="9"/>
        <v>1</v>
      </c>
      <c r="Y24" s="37">
        <f t="shared" si="10"/>
        <v>0</v>
      </c>
      <c r="Z24" s="37">
        <f t="shared" si="11"/>
        <v>0</v>
      </c>
      <c r="AA24" s="38">
        <f t="shared" si="12"/>
        <v>0</v>
      </c>
      <c r="AB24" s="36">
        <f t="shared" si="13"/>
        <v>0</v>
      </c>
      <c r="AC24" s="35">
        <f t="shared" si="14"/>
        <v>0</v>
      </c>
      <c r="AD24" s="39">
        <f t="shared" si="15"/>
        <v>0</v>
      </c>
      <c r="AE24" s="35">
        <f t="shared" si="16"/>
        <v>0</v>
      </c>
      <c r="AF24" s="40">
        <f t="shared" si="2"/>
        <v>0</v>
      </c>
      <c r="AG24" s="39">
        <f t="shared" si="17"/>
        <v>0</v>
      </c>
      <c r="AH24" s="41">
        <f t="shared" si="18"/>
        <v>0</v>
      </c>
      <c r="AI24" s="37">
        <f t="shared" si="19"/>
        <v>0</v>
      </c>
      <c r="AJ24" s="39">
        <f t="shared" si="20"/>
        <v>0</v>
      </c>
      <c r="AK24" s="39">
        <f t="shared" si="21"/>
        <v>0</v>
      </c>
      <c r="AL24" s="37">
        <f t="shared" si="22"/>
        <v>0</v>
      </c>
      <c r="AM24" s="36">
        <v>0.7</v>
      </c>
      <c r="AN24" s="35">
        <f t="shared" si="3"/>
        <v>0</v>
      </c>
      <c r="AO24" s="39">
        <f t="shared" si="23"/>
        <v>0</v>
      </c>
      <c r="AP24" s="36">
        <f t="shared" si="24"/>
        <v>1.2</v>
      </c>
      <c r="AQ24" s="39">
        <f t="shared" si="25"/>
        <v>0</v>
      </c>
    </row>
    <row r="25" spans="2:43">
      <c r="B25" s="63"/>
      <c r="C25" s="5"/>
      <c r="D25" s="64"/>
      <c r="E25" s="65"/>
      <c r="F25" s="150"/>
      <c r="G25" s="7" t="str">
        <f t="shared" si="0"/>
        <v/>
      </c>
      <c r="H25" s="62"/>
      <c r="I25" s="69"/>
      <c r="J25" s="69"/>
      <c r="K25" s="71"/>
      <c r="L25" s="7" t="str">
        <f t="shared" si="1"/>
        <v/>
      </c>
      <c r="M25" s="104"/>
      <c r="N25" s="104"/>
      <c r="O25" s="158"/>
      <c r="P25" s="161"/>
      <c r="Q25" s="34"/>
      <c r="R25" s="35">
        <f t="shared" si="4"/>
        <v>0</v>
      </c>
      <c r="S25" s="36">
        <f t="shared" si="5"/>
        <v>1.1499999999999999</v>
      </c>
      <c r="T25" s="35">
        <f>IF(Summary!$I$7=1,0,IF($C25&lt;&gt;"",VLOOKUP($C25,$B$129:$P$176,9),0))</f>
        <v>0</v>
      </c>
      <c r="U25" s="35">
        <f t="shared" si="6"/>
        <v>0</v>
      </c>
      <c r="V25" s="35">
        <f t="shared" si="7"/>
        <v>0</v>
      </c>
      <c r="W25" s="35">
        <f t="shared" si="8"/>
        <v>4</v>
      </c>
      <c r="X25" s="36">
        <f t="shared" si="9"/>
        <v>1</v>
      </c>
      <c r="Y25" s="37">
        <f t="shared" si="10"/>
        <v>0</v>
      </c>
      <c r="Z25" s="37">
        <f t="shared" si="11"/>
        <v>0</v>
      </c>
      <c r="AA25" s="38">
        <f t="shared" si="12"/>
        <v>0</v>
      </c>
      <c r="AB25" s="36">
        <f t="shared" si="13"/>
        <v>0</v>
      </c>
      <c r="AC25" s="35">
        <f t="shared" si="14"/>
        <v>0</v>
      </c>
      <c r="AD25" s="39">
        <f t="shared" si="15"/>
        <v>0</v>
      </c>
      <c r="AE25" s="35">
        <f t="shared" si="16"/>
        <v>0</v>
      </c>
      <c r="AF25" s="40">
        <f t="shared" si="2"/>
        <v>0</v>
      </c>
      <c r="AG25" s="39">
        <f t="shared" si="17"/>
        <v>0</v>
      </c>
      <c r="AH25" s="41">
        <f t="shared" si="18"/>
        <v>0</v>
      </c>
      <c r="AI25" s="37">
        <f t="shared" si="19"/>
        <v>0</v>
      </c>
      <c r="AJ25" s="39">
        <f t="shared" si="20"/>
        <v>0</v>
      </c>
      <c r="AK25" s="39">
        <f t="shared" si="21"/>
        <v>0</v>
      </c>
      <c r="AL25" s="37">
        <f t="shared" si="22"/>
        <v>0</v>
      </c>
      <c r="AM25" s="36">
        <v>0.7</v>
      </c>
      <c r="AN25" s="35">
        <f t="shared" si="3"/>
        <v>0</v>
      </c>
      <c r="AO25" s="39">
        <f t="shared" si="23"/>
        <v>0</v>
      </c>
      <c r="AP25" s="36">
        <f t="shared" si="24"/>
        <v>1.2</v>
      </c>
      <c r="AQ25" s="39">
        <f t="shared" si="25"/>
        <v>0</v>
      </c>
    </row>
    <row r="26" spans="2:43">
      <c r="B26" s="63"/>
      <c r="C26" s="5"/>
      <c r="D26" s="64"/>
      <c r="E26" s="65"/>
      <c r="F26" s="150"/>
      <c r="G26" s="7" t="str">
        <f t="shared" si="0"/>
        <v/>
      </c>
      <c r="H26" s="62"/>
      <c r="I26" s="69"/>
      <c r="J26" s="69"/>
      <c r="K26" s="71"/>
      <c r="L26" s="7" t="str">
        <f t="shared" si="1"/>
        <v/>
      </c>
      <c r="M26" s="104"/>
      <c r="N26" s="104"/>
      <c r="O26" s="158"/>
      <c r="P26" s="161"/>
      <c r="Q26" s="34"/>
      <c r="R26" s="35">
        <f t="shared" si="4"/>
        <v>0</v>
      </c>
      <c r="S26" s="36">
        <f t="shared" si="5"/>
        <v>1.1499999999999999</v>
      </c>
      <c r="T26" s="35">
        <f>IF(Summary!$I$7=1,0,IF($C26&lt;&gt;"",VLOOKUP($C26,$B$129:$P$176,9),0))</f>
        <v>0</v>
      </c>
      <c r="U26" s="35">
        <f t="shared" si="6"/>
        <v>0</v>
      </c>
      <c r="V26" s="35">
        <f t="shared" si="7"/>
        <v>0</v>
      </c>
      <c r="W26" s="35">
        <f t="shared" si="8"/>
        <v>4</v>
      </c>
      <c r="X26" s="36">
        <f t="shared" si="9"/>
        <v>1</v>
      </c>
      <c r="Y26" s="37">
        <f t="shared" si="10"/>
        <v>0</v>
      </c>
      <c r="Z26" s="37">
        <f t="shared" si="11"/>
        <v>0</v>
      </c>
      <c r="AA26" s="38">
        <f t="shared" si="12"/>
        <v>0</v>
      </c>
      <c r="AB26" s="36">
        <f t="shared" si="13"/>
        <v>0</v>
      </c>
      <c r="AC26" s="35">
        <f t="shared" si="14"/>
        <v>0</v>
      </c>
      <c r="AD26" s="39">
        <f t="shared" si="15"/>
        <v>0</v>
      </c>
      <c r="AE26" s="35">
        <f t="shared" si="16"/>
        <v>0</v>
      </c>
      <c r="AF26" s="40">
        <f t="shared" si="2"/>
        <v>0</v>
      </c>
      <c r="AG26" s="39">
        <f t="shared" si="17"/>
        <v>0</v>
      </c>
      <c r="AH26" s="41">
        <f t="shared" si="18"/>
        <v>0</v>
      </c>
      <c r="AI26" s="37">
        <f t="shared" si="19"/>
        <v>0</v>
      </c>
      <c r="AJ26" s="39">
        <f t="shared" si="20"/>
        <v>0</v>
      </c>
      <c r="AK26" s="39">
        <f t="shared" si="21"/>
        <v>0</v>
      </c>
      <c r="AL26" s="37">
        <f t="shared" si="22"/>
        <v>0</v>
      </c>
      <c r="AM26" s="36">
        <v>0.7</v>
      </c>
      <c r="AN26" s="35">
        <f t="shared" si="3"/>
        <v>0</v>
      </c>
      <c r="AO26" s="39">
        <f t="shared" si="23"/>
        <v>0</v>
      </c>
      <c r="AP26" s="36">
        <f t="shared" si="24"/>
        <v>1.2</v>
      </c>
      <c r="AQ26" s="39">
        <f t="shared" si="25"/>
        <v>0</v>
      </c>
    </row>
    <row r="27" spans="2:43">
      <c r="B27" s="63"/>
      <c r="C27" s="5"/>
      <c r="D27" s="64"/>
      <c r="E27" s="65"/>
      <c r="F27" s="150"/>
      <c r="G27" s="7" t="str">
        <f t="shared" si="0"/>
        <v/>
      </c>
      <c r="H27" s="62"/>
      <c r="I27" s="69"/>
      <c r="J27" s="69"/>
      <c r="K27" s="71"/>
      <c r="L27" s="7" t="str">
        <f t="shared" si="1"/>
        <v/>
      </c>
      <c r="M27" s="104"/>
      <c r="N27" s="104"/>
      <c r="O27" s="158"/>
      <c r="P27" s="161"/>
      <c r="Q27" s="34"/>
      <c r="R27" s="35">
        <f t="shared" si="4"/>
        <v>0</v>
      </c>
      <c r="S27" s="36">
        <f t="shared" si="5"/>
        <v>1.1499999999999999</v>
      </c>
      <c r="T27" s="35">
        <f>IF(Summary!$I$7=1,0,IF($C27&lt;&gt;"",VLOOKUP($C27,$B$129:$P$176,9),0))</f>
        <v>0</v>
      </c>
      <c r="U27" s="35">
        <f t="shared" si="6"/>
        <v>0</v>
      </c>
      <c r="V27" s="35">
        <f t="shared" si="7"/>
        <v>0</v>
      </c>
      <c r="W27" s="35">
        <f t="shared" si="8"/>
        <v>4</v>
      </c>
      <c r="X27" s="36">
        <f t="shared" si="9"/>
        <v>1</v>
      </c>
      <c r="Y27" s="37">
        <f t="shared" si="10"/>
        <v>0</v>
      </c>
      <c r="Z27" s="37">
        <f t="shared" si="11"/>
        <v>0</v>
      </c>
      <c r="AA27" s="38">
        <f t="shared" si="12"/>
        <v>0</v>
      </c>
      <c r="AB27" s="36">
        <f t="shared" si="13"/>
        <v>0</v>
      </c>
      <c r="AC27" s="35">
        <f t="shared" si="14"/>
        <v>0</v>
      </c>
      <c r="AD27" s="39">
        <f t="shared" si="15"/>
        <v>0</v>
      </c>
      <c r="AE27" s="35">
        <f t="shared" si="16"/>
        <v>0</v>
      </c>
      <c r="AF27" s="40">
        <f t="shared" si="2"/>
        <v>0</v>
      </c>
      <c r="AG27" s="39">
        <f t="shared" si="17"/>
        <v>0</v>
      </c>
      <c r="AH27" s="41">
        <f t="shared" si="18"/>
        <v>0</v>
      </c>
      <c r="AI27" s="37">
        <f t="shared" si="19"/>
        <v>0</v>
      </c>
      <c r="AJ27" s="39">
        <f t="shared" si="20"/>
        <v>0</v>
      </c>
      <c r="AK27" s="39">
        <f t="shared" si="21"/>
        <v>0</v>
      </c>
      <c r="AL27" s="37">
        <f t="shared" si="22"/>
        <v>0</v>
      </c>
      <c r="AM27" s="36">
        <v>0.7</v>
      </c>
      <c r="AN27" s="35">
        <f t="shared" si="3"/>
        <v>0</v>
      </c>
      <c r="AO27" s="39">
        <f t="shared" si="23"/>
        <v>0</v>
      </c>
      <c r="AP27" s="36">
        <f t="shared" si="24"/>
        <v>1.2</v>
      </c>
      <c r="AQ27" s="39">
        <f t="shared" si="25"/>
        <v>0</v>
      </c>
    </row>
    <row r="28" spans="2:43">
      <c r="B28" s="63"/>
      <c r="C28" s="5"/>
      <c r="D28" s="64"/>
      <c r="E28" s="65"/>
      <c r="F28" s="150"/>
      <c r="G28" s="7" t="str">
        <f t="shared" si="0"/>
        <v/>
      </c>
      <c r="H28" s="62"/>
      <c r="I28" s="69"/>
      <c r="J28" s="69"/>
      <c r="K28" s="71"/>
      <c r="L28" s="7" t="str">
        <f t="shared" si="1"/>
        <v/>
      </c>
      <c r="M28" s="104"/>
      <c r="N28" s="104"/>
      <c r="O28" s="158"/>
      <c r="P28" s="161"/>
      <c r="Q28" s="34"/>
      <c r="R28" s="35">
        <f t="shared" si="4"/>
        <v>0</v>
      </c>
      <c r="S28" s="36">
        <f t="shared" si="5"/>
        <v>1.1499999999999999</v>
      </c>
      <c r="T28" s="35">
        <f>IF(Summary!$I$7=1,0,IF($C28&lt;&gt;"",VLOOKUP($C28,$B$129:$P$176,9),0))</f>
        <v>0</v>
      </c>
      <c r="U28" s="35">
        <f t="shared" si="6"/>
        <v>0</v>
      </c>
      <c r="V28" s="35">
        <f t="shared" si="7"/>
        <v>0</v>
      </c>
      <c r="W28" s="35">
        <f t="shared" si="8"/>
        <v>4</v>
      </c>
      <c r="X28" s="36">
        <f t="shared" si="9"/>
        <v>1</v>
      </c>
      <c r="Y28" s="37">
        <f t="shared" si="10"/>
        <v>0</v>
      </c>
      <c r="Z28" s="37">
        <f t="shared" si="11"/>
        <v>0</v>
      </c>
      <c r="AA28" s="38">
        <f t="shared" si="12"/>
        <v>0</v>
      </c>
      <c r="AB28" s="36">
        <f t="shared" si="13"/>
        <v>0</v>
      </c>
      <c r="AC28" s="35">
        <f t="shared" si="14"/>
        <v>0</v>
      </c>
      <c r="AD28" s="39">
        <f t="shared" si="15"/>
        <v>0</v>
      </c>
      <c r="AE28" s="35">
        <f t="shared" si="16"/>
        <v>0</v>
      </c>
      <c r="AF28" s="40">
        <f t="shared" si="2"/>
        <v>0</v>
      </c>
      <c r="AG28" s="39">
        <f t="shared" si="17"/>
        <v>0</v>
      </c>
      <c r="AH28" s="41">
        <f t="shared" si="18"/>
        <v>0</v>
      </c>
      <c r="AI28" s="37">
        <f t="shared" si="19"/>
        <v>0</v>
      </c>
      <c r="AJ28" s="39">
        <f t="shared" si="20"/>
        <v>0</v>
      </c>
      <c r="AK28" s="39">
        <f t="shared" si="21"/>
        <v>0</v>
      </c>
      <c r="AL28" s="37">
        <f t="shared" si="22"/>
        <v>0</v>
      </c>
      <c r="AM28" s="36">
        <v>0.7</v>
      </c>
      <c r="AN28" s="35">
        <f t="shared" si="3"/>
        <v>0</v>
      </c>
      <c r="AO28" s="39">
        <f t="shared" si="23"/>
        <v>0</v>
      </c>
      <c r="AP28" s="36">
        <f t="shared" si="24"/>
        <v>1.2</v>
      </c>
      <c r="AQ28" s="39">
        <f t="shared" si="25"/>
        <v>0</v>
      </c>
    </row>
    <row r="29" spans="2:43">
      <c r="B29" s="63"/>
      <c r="C29" s="5"/>
      <c r="D29" s="64"/>
      <c r="E29" s="65"/>
      <c r="F29" s="150"/>
      <c r="G29" s="7" t="str">
        <f t="shared" si="0"/>
        <v/>
      </c>
      <c r="H29" s="62"/>
      <c r="I29" s="69"/>
      <c r="J29" s="69"/>
      <c r="K29" s="71"/>
      <c r="L29" s="7" t="str">
        <f t="shared" si="1"/>
        <v/>
      </c>
      <c r="M29" s="104"/>
      <c r="N29" s="104"/>
      <c r="O29" s="158"/>
      <c r="P29" s="161"/>
      <c r="Q29" s="34"/>
      <c r="R29" s="35">
        <f t="shared" si="4"/>
        <v>0</v>
      </c>
      <c r="S29" s="36">
        <f t="shared" si="5"/>
        <v>1.1499999999999999</v>
      </c>
      <c r="T29" s="35">
        <f>IF(Summary!$I$7=1,0,IF($C29&lt;&gt;"",VLOOKUP($C29,$B$129:$P$176,9),0))</f>
        <v>0</v>
      </c>
      <c r="U29" s="35">
        <f t="shared" si="6"/>
        <v>0</v>
      </c>
      <c r="V29" s="35">
        <f t="shared" si="7"/>
        <v>0</v>
      </c>
      <c r="W29" s="35">
        <f t="shared" si="8"/>
        <v>4</v>
      </c>
      <c r="X29" s="36">
        <f t="shared" si="9"/>
        <v>1</v>
      </c>
      <c r="Y29" s="37">
        <f t="shared" si="10"/>
        <v>0</v>
      </c>
      <c r="Z29" s="37">
        <f t="shared" si="11"/>
        <v>0</v>
      </c>
      <c r="AA29" s="38">
        <f t="shared" si="12"/>
        <v>0</v>
      </c>
      <c r="AB29" s="36">
        <f t="shared" si="13"/>
        <v>0</v>
      </c>
      <c r="AC29" s="35">
        <f t="shared" si="14"/>
        <v>0</v>
      </c>
      <c r="AD29" s="39">
        <f t="shared" si="15"/>
        <v>0</v>
      </c>
      <c r="AE29" s="35">
        <f t="shared" si="16"/>
        <v>0</v>
      </c>
      <c r="AF29" s="40">
        <f t="shared" si="2"/>
        <v>0</v>
      </c>
      <c r="AG29" s="39">
        <f t="shared" si="17"/>
        <v>0</v>
      </c>
      <c r="AH29" s="41">
        <f t="shared" si="18"/>
        <v>0</v>
      </c>
      <c r="AI29" s="37">
        <f t="shared" si="19"/>
        <v>0</v>
      </c>
      <c r="AJ29" s="39">
        <f t="shared" si="20"/>
        <v>0</v>
      </c>
      <c r="AK29" s="39">
        <f t="shared" si="21"/>
        <v>0</v>
      </c>
      <c r="AL29" s="37">
        <f t="shared" si="22"/>
        <v>0</v>
      </c>
      <c r="AM29" s="36">
        <v>0.7</v>
      </c>
      <c r="AN29" s="35">
        <f t="shared" si="3"/>
        <v>0</v>
      </c>
      <c r="AO29" s="39">
        <f t="shared" si="23"/>
        <v>0</v>
      </c>
      <c r="AP29" s="36">
        <f t="shared" si="24"/>
        <v>1.2</v>
      </c>
      <c r="AQ29" s="39">
        <f t="shared" si="25"/>
        <v>0</v>
      </c>
    </row>
    <row r="30" spans="2:43">
      <c r="B30" s="63"/>
      <c r="C30" s="5"/>
      <c r="D30" s="64"/>
      <c r="E30" s="65"/>
      <c r="F30" s="150"/>
      <c r="G30" s="7" t="str">
        <f t="shared" si="0"/>
        <v/>
      </c>
      <c r="H30" s="62"/>
      <c r="I30" s="69"/>
      <c r="J30" s="69"/>
      <c r="K30" s="71"/>
      <c r="L30" s="7" t="str">
        <f t="shared" si="1"/>
        <v/>
      </c>
      <c r="M30" s="104"/>
      <c r="N30" s="104"/>
      <c r="O30" s="158"/>
      <c r="P30" s="161"/>
      <c r="Q30" s="34"/>
      <c r="R30" s="35">
        <f t="shared" si="4"/>
        <v>0</v>
      </c>
      <c r="S30" s="36">
        <f t="shared" si="5"/>
        <v>1.1499999999999999</v>
      </c>
      <c r="T30" s="35">
        <f>IF(Summary!$I$7=1,0,IF($C30&lt;&gt;"",VLOOKUP($C30,$B$129:$P$176,9),0))</f>
        <v>0</v>
      </c>
      <c r="U30" s="35">
        <f t="shared" si="6"/>
        <v>0</v>
      </c>
      <c r="V30" s="35">
        <f t="shared" si="7"/>
        <v>0</v>
      </c>
      <c r="W30" s="35">
        <f t="shared" si="8"/>
        <v>4</v>
      </c>
      <c r="X30" s="36">
        <f t="shared" si="9"/>
        <v>1</v>
      </c>
      <c r="Y30" s="37">
        <f t="shared" si="10"/>
        <v>0</v>
      </c>
      <c r="Z30" s="37">
        <f t="shared" si="11"/>
        <v>0</v>
      </c>
      <c r="AA30" s="38">
        <f t="shared" si="12"/>
        <v>0</v>
      </c>
      <c r="AB30" s="36">
        <f t="shared" si="13"/>
        <v>0</v>
      </c>
      <c r="AC30" s="35">
        <f t="shared" si="14"/>
        <v>0</v>
      </c>
      <c r="AD30" s="39">
        <f t="shared" si="15"/>
        <v>0</v>
      </c>
      <c r="AE30" s="35">
        <f t="shared" si="16"/>
        <v>0</v>
      </c>
      <c r="AF30" s="40">
        <f t="shared" si="2"/>
        <v>0</v>
      </c>
      <c r="AG30" s="39">
        <f t="shared" si="17"/>
        <v>0</v>
      </c>
      <c r="AH30" s="41">
        <f t="shared" si="18"/>
        <v>0</v>
      </c>
      <c r="AI30" s="37">
        <f t="shared" si="19"/>
        <v>0</v>
      </c>
      <c r="AJ30" s="39">
        <f t="shared" si="20"/>
        <v>0</v>
      </c>
      <c r="AK30" s="39">
        <f t="shared" si="21"/>
        <v>0</v>
      </c>
      <c r="AL30" s="37">
        <f t="shared" si="22"/>
        <v>0</v>
      </c>
      <c r="AM30" s="36">
        <v>0.7</v>
      </c>
      <c r="AN30" s="35">
        <f t="shared" si="3"/>
        <v>0</v>
      </c>
      <c r="AO30" s="39">
        <f t="shared" si="23"/>
        <v>0</v>
      </c>
      <c r="AP30" s="36">
        <f t="shared" si="24"/>
        <v>1.2</v>
      </c>
      <c r="AQ30" s="39">
        <f t="shared" si="25"/>
        <v>0</v>
      </c>
    </row>
    <row r="31" spans="2:43">
      <c r="B31" s="63"/>
      <c r="C31" s="5"/>
      <c r="D31" s="64"/>
      <c r="E31" s="65"/>
      <c r="F31" s="150"/>
      <c r="G31" s="7" t="str">
        <f t="shared" si="0"/>
        <v/>
      </c>
      <c r="H31" s="62"/>
      <c r="I31" s="69"/>
      <c r="J31" s="69"/>
      <c r="K31" s="71"/>
      <c r="L31" s="7" t="str">
        <f t="shared" si="1"/>
        <v/>
      </c>
      <c r="M31" s="104"/>
      <c r="N31" s="104"/>
      <c r="O31" s="158"/>
      <c r="P31" s="161"/>
      <c r="Q31" s="34"/>
      <c r="R31" s="35">
        <f t="shared" si="4"/>
        <v>0</v>
      </c>
      <c r="S31" s="36">
        <f t="shared" si="5"/>
        <v>1.1499999999999999</v>
      </c>
      <c r="T31" s="35">
        <f>IF(Summary!$I$7=1,0,IF($C31&lt;&gt;"",VLOOKUP($C31,$B$129:$P$176,9),0))</f>
        <v>0</v>
      </c>
      <c r="U31" s="35">
        <f t="shared" si="6"/>
        <v>0</v>
      </c>
      <c r="V31" s="35">
        <f t="shared" si="7"/>
        <v>0</v>
      </c>
      <c r="W31" s="35">
        <f t="shared" si="8"/>
        <v>4</v>
      </c>
      <c r="X31" s="36">
        <f t="shared" si="9"/>
        <v>1</v>
      </c>
      <c r="Y31" s="37">
        <f t="shared" si="10"/>
        <v>0</v>
      </c>
      <c r="Z31" s="37">
        <f t="shared" si="11"/>
        <v>0</v>
      </c>
      <c r="AA31" s="38">
        <f t="shared" si="12"/>
        <v>0</v>
      </c>
      <c r="AB31" s="36">
        <f t="shared" si="13"/>
        <v>0</v>
      </c>
      <c r="AC31" s="35">
        <f t="shared" si="14"/>
        <v>0</v>
      </c>
      <c r="AD31" s="39">
        <f t="shared" si="15"/>
        <v>0</v>
      </c>
      <c r="AE31" s="35">
        <f t="shared" si="16"/>
        <v>0</v>
      </c>
      <c r="AF31" s="40">
        <f t="shared" si="2"/>
        <v>0</v>
      </c>
      <c r="AG31" s="39">
        <f t="shared" si="17"/>
        <v>0</v>
      </c>
      <c r="AH31" s="41">
        <f t="shared" si="18"/>
        <v>0</v>
      </c>
      <c r="AI31" s="37">
        <f t="shared" si="19"/>
        <v>0</v>
      </c>
      <c r="AJ31" s="39">
        <f t="shared" si="20"/>
        <v>0</v>
      </c>
      <c r="AK31" s="39">
        <f t="shared" si="21"/>
        <v>0</v>
      </c>
      <c r="AL31" s="37">
        <f t="shared" si="22"/>
        <v>0</v>
      </c>
      <c r="AM31" s="36">
        <v>0.7</v>
      </c>
      <c r="AN31" s="35">
        <f t="shared" si="3"/>
        <v>0</v>
      </c>
      <c r="AO31" s="39">
        <f t="shared" si="23"/>
        <v>0</v>
      </c>
      <c r="AP31" s="36">
        <f t="shared" si="24"/>
        <v>1.2</v>
      </c>
      <c r="AQ31" s="39">
        <f t="shared" si="25"/>
        <v>0</v>
      </c>
    </row>
    <row r="32" spans="2:43">
      <c r="B32" s="63"/>
      <c r="C32" s="5"/>
      <c r="D32" s="64"/>
      <c r="E32" s="65"/>
      <c r="F32" s="150"/>
      <c r="G32" s="7" t="str">
        <f t="shared" si="0"/>
        <v/>
      </c>
      <c r="H32" s="62"/>
      <c r="I32" s="69"/>
      <c r="J32" s="69"/>
      <c r="K32" s="71"/>
      <c r="L32" s="7" t="str">
        <f t="shared" si="1"/>
        <v/>
      </c>
      <c r="M32" s="104"/>
      <c r="N32" s="104"/>
      <c r="O32" s="158"/>
      <c r="P32" s="161"/>
      <c r="Q32" s="34"/>
      <c r="R32" s="35">
        <f t="shared" si="4"/>
        <v>0</v>
      </c>
      <c r="S32" s="36">
        <f t="shared" si="5"/>
        <v>1.1499999999999999</v>
      </c>
      <c r="T32" s="35">
        <f>IF(Summary!$I$7=1,0,IF($C32&lt;&gt;"",VLOOKUP($C32,$B$129:$P$176,9),0))</f>
        <v>0</v>
      </c>
      <c r="U32" s="35">
        <f t="shared" si="6"/>
        <v>0</v>
      </c>
      <c r="V32" s="35">
        <f t="shared" si="7"/>
        <v>0</v>
      </c>
      <c r="W32" s="35">
        <f t="shared" si="8"/>
        <v>4</v>
      </c>
      <c r="X32" s="36">
        <f t="shared" si="9"/>
        <v>1</v>
      </c>
      <c r="Y32" s="37">
        <f t="shared" si="10"/>
        <v>0</v>
      </c>
      <c r="Z32" s="37">
        <f t="shared" si="11"/>
        <v>0</v>
      </c>
      <c r="AA32" s="38">
        <f t="shared" si="12"/>
        <v>0</v>
      </c>
      <c r="AB32" s="36">
        <f t="shared" si="13"/>
        <v>0</v>
      </c>
      <c r="AC32" s="35">
        <f t="shared" si="14"/>
        <v>0</v>
      </c>
      <c r="AD32" s="39">
        <f t="shared" si="15"/>
        <v>0</v>
      </c>
      <c r="AE32" s="35">
        <f t="shared" si="16"/>
        <v>0</v>
      </c>
      <c r="AF32" s="40">
        <f t="shared" si="2"/>
        <v>0</v>
      </c>
      <c r="AG32" s="39">
        <f t="shared" si="17"/>
        <v>0</v>
      </c>
      <c r="AH32" s="41">
        <f t="shared" si="18"/>
        <v>0</v>
      </c>
      <c r="AI32" s="37">
        <f t="shared" si="19"/>
        <v>0</v>
      </c>
      <c r="AJ32" s="39">
        <f t="shared" si="20"/>
        <v>0</v>
      </c>
      <c r="AK32" s="39">
        <f t="shared" si="21"/>
        <v>0</v>
      </c>
      <c r="AL32" s="37">
        <f t="shared" si="22"/>
        <v>0</v>
      </c>
      <c r="AM32" s="36">
        <v>0.7</v>
      </c>
      <c r="AN32" s="35">
        <f t="shared" si="3"/>
        <v>0</v>
      </c>
      <c r="AO32" s="39">
        <f t="shared" si="23"/>
        <v>0</v>
      </c>
      <c r="AP32" s="36">
        <f t="shared" si="24"/>
        <v>1.2</v>
      </c>
      <c r="AQ32" s="39">
        <f t="shared" si="25"/>
        <v>0</v>
      </c>
    </row>
    <row r="33" spans="2:43">
      <c r="B33" s="63"/>
      <c r="C33" s="5"/>
      <c r="D33" s="64"/>
      <c r="E33" s="65"/>
      <c r="F33" s="150"/>
      <c r="G33" s="7" t="str">
        <f t="shared" si="0"/>
        <v/>
      </c>
      <c r="H33" s="62"/>
      <c r="I33" s="69"/>
      <c r="J33" s="69"/>
      <c r="K33" s="71"/>
      <c r="L33" s="7" t="str">
        <f t="shared" si="1"/>
        <v/>
      </c>
      <c r="M33" s="104"/>
      <c r="N33" s="104"/>
      <c r="O33" s="158"/>
      <c r="P33" s="161"/>
      <c r="Q33" s="34"/>
      <c r="R33" s="35">
        <f t="shared" si="4"/>
        <v>0</v>
      </c>
      <c r="S33" s="36">
        <f t="shared" si="5"/>
        <v>1.1499999999999999</v>
      </c>
      <c r="T33" s="35">
        <f>IF(Summary!$I$7=1,0,IF($C33&lt;&gt;"",VLOOKUP($C33,$B$129:$P$176,9),0))</f>
        <v>0</v>
      </c>
      <c r="U33" s="35">
        <f t="shared" si="6"/>
        <v>0</v>
      </c>
      <c r="V33" s="35">
        <f t="shared" si="7"/>
        <v>0</v>
      </c>
      <c r="W33" s="35">
        <f t="shared" si="8"/>
        <v>4</v>
      </c>
      <c r="X33" s="36">
        <f t="shared" si="9"/>
        <v>1</v>
      </c>
      <c r="Y33" s="37">
        <f t="shared" si="10"/>
        <v>0</v>
      </c>
      <c r="Z33" s="37">
        <f t="shared" si="11"/>
        <v>0</v>
      </c>
      <c r="AA33" s="38">
        <f t="shared" si="12"/>
        <v>0</v>
      </c>
      <c r="AB33" s="36">
        <f t="shared" si="13"/>
        <v>0</v>
      </c>
      <c r="AC33" s="35">
        <f t="shared" si="14"/>
        <v>0</v>
      </c>
      <c r="AD33" s="39">
        <f t="shared" si="15"/>
        <v>0</v>
      </c>
      <c r="AE33" s="35">
        <f t="shared" si="16"/>
        <v>0</v>
      </c>
      <c r="AF33" s="40">
        <f t="shared" si="2"/>
        <v>0</v>
      </c>
      <c r="AG33" s="39">
        <f t="shared" si="17"/>
        <v>0</v>
      </c>
      <c r="AH33" s="41">
        <f t="shared" si="18"/>
        <v>0</v>
      </c>
      <c r="AI33" s="37">
        <f t="shared" si="19"/>
        <v>0</v>
      </c>
      <c r="AJ33" s="39">
        <f t="shared" si="20"/>
        <v>0</v>
      </c>
      <c r="AK33" s="39">
        <f t="shared" si="21"/>
        <v>0</v>
      </c>
      <c r="AL33" s="37">
        <f t="shared" si="22"/>
        <v>0</v>
      </c>
      <c r="AM33" s="36">
        <v>0.7</v>
      </c>
      <c r="AN33" s="35">
        <f t="shared" si="3"/>
        <v>0</v>
      </c>
      <c r="AO33" s="39">
        <f t="shared" si="23"/>
        <v>0</v>
      </c>
      <c r="AP33" s="36">
        <f t="shared" si="24"/>
        <v>1.2</v>
      </c>
      <c r="AQ33" s="39">
        <f t="shared" si="25"/>
        <v>0</v>
      </c>
    </row>
    <row r="34" spans="2:43">
      <c r="B34" s="63"/>
      <c r="C34" s="5"/>
      <c r="D34" s="64"/>
      <c r="E34" s="65"/>
      <c r="F34" s="150"/>
      <c r="G34" s="7" t="str">
        <f t="shared" si="0"/>
        <v/>
      </c>
      <c r="H34" s="62"/>
      <c r="I34" s="69"/>
      <c r="J34" s="69"/>
      <c r="K34" s="71"/>
      <c r="L34" s="7" t="str">
        <f t="shared" si="1"/>
        <v/>
      </c>
      <c r="M34" s="104"/>
      <c r="N34" s="104"/>
      <c r="O34" s="158"/>
      <c r="P34" s="161"/>
      <c r="Q34" s="34"/>
      <c r="R34" s="35">
        <f t="shared" si="4"/>
        <v>0</v>
      </c>
      <c r="S34" s="36">
        <f t="shared" si="5"/>
        <v>1.1499999999999999</v>
      </c>
      <c r="T34" s="35">
        <f>IF(Summary!$I$7=1,0,IF($C34&lt;&gt;"",VLOOKUP($C34,$B$129:$P$176,9),0))</f>
        <v>0</v>
      </c>
      <c r="U34" s="35">
        <f t="shared" si="6"/>
        <v>0</v>
      </c>
      <c r="V34" s="35">
        <f t="shared" si="7"/>
        <v>0</v>
      </c>
      <c r="W34" s="35">
        <f t="shared" si="8"/>
        <v>4</v>
      </c>
      <c r="X34" s="36">
        <f t="shared" si="9"/>
        <v>1</v>
      </c>
      <c r="Y34" s="37">
        <f t="shared" si="10"/>
        <v>0</v>
      </c>
      <c r="Z34" s="37">
        <f t="shared" si="11"/>
        <v>0</v>
      </c>
      <c r="AA34" s="38">
        <f t="shared" si="12"/>
        <v>0</v>
      </c>
      <c r="AB34" s="36">
        <f t="shared" si="13"/>
        <v>0</v>
      </c>
      <c r="AC34" s="35">
        <f t="shared" si="14"/>
        <v>0</v>
      </c>
      <c r="AD34" s="39">
        <f t="shared" si="15"/>
        <v>0</v>
      </c>
      <c r="AE34" s="35">
        <f t="shared" si="16"/>
        <v>0</v>
      </c>
      <c r="AF34" s="40">
        <f t="shared" si="2"/>
        <v>0</v>
      </c>
      <c r="AG34" s="39">
        <f t="shared" si="17"/>
        <v>0</v>
      </c>
      <c r="AH34" s="41">
        <f t="shared" si="18"/>
        <v>0</v>
      </c>
      <c r="AI34" s="37">
        <f t="shared" si="19"/>
        <v>0</v>
      </c>
      <c r="AJ34" s="39">
        <f t="shared" si="20"/>
        <v>0</v>
      </c>
      <c r="AK34" s="39">
        <f t="shared" si="21"/>
        <v>0</v>
      </c>
      <c r="AL34" s="37">
        <f t="shared" si="22"/>
        <v>0</v>
      </c>
      <c r="AM34" s="36">
        <v>0.7</v>
      </c>
      <c r="AN34" s="35">
        <f t="shared" si="3"/>
        <v>0</v>
      </c>
      <c r="AO34" s="39">
        <f t="shared" si="23"/>
        <v>0</v>
      </c>
      <c r="AP34" s="36">
        <f t="shared" si="24"/>
        <v>1.2</v>
      </c>
      <c r="AQ34" s="39">
        <f t="shared" si="25"/>
        <v>0</v>
      </c>
    </row>
    <row r="35" spans="2:43">
      <c r="B35" s="63"/>
      <c r="C35" s="5"/>
      <c r="D35" s="64"/>
      <c r="E35" s="65"/>
      <c r="F35" s="150"/>
      <c r="G35" s="7" t="str">
        <f t="shared" si="0"/>
        <v/>
      </c>
      <c r="H35" s="62"/>
      <c r="I35" s="69"/>
      <c r="J35" s="69"/>
      <c r="K35" s="71"/>
      <c r="L35" s="7" t="str">
        <f t="shared" si="1"/>
        <v/>
      </c>
      <c r="M35" s="104"/>
      <c r="N35" s="104"/>
      <c r="O35" s="158"/>
      <c r="P35" s="161"/>
      <c r="Q35" s="34"/>
      <c r="R35" s="35">
        <f t="shared" si="4"/>
        <v>0</v>
      </c>
      <c r="S35" s="36">
        <f t="shared" si="5"/>
        <v>1.1499999999999999</v>
      </c>
      <c r="T35" s="35">
        <f>IF(Summary!$I$7=1,0,IF($C35&lt;&gt;"",VLOOKUP($C35,$B$129:$P$176,9),0))</f>
        <v>0</v>
      </c>
      <c r="U35" s="35">
        <f t="shared" si="6"/>
        <v>0</v>
      </c>
      <c r="V35" s="35">
        <f t="shared" si="7"/>
        <v>0</v>
      </c>
      <c r="W35" s="35">
        <f t="shared" si="8"/>
        <v>4</v>
      </c>
      <c r="X35" s="36">
        <f t="shared" si="9"/>
        <v>1</v>
      </c>
      <c r="Y35" s="37">
        <f t="shared" si="10"/>
        <v>0</v>
      </c>
      <c r="Z35" s="37">
        <f t="shared" si="11"/>
        <v>0</v>
      </c>
      <c r="AA35" s="38">
        <f t="shared" si="12"/>
        <v>0</v>
      </c>
      <c r="AB35" s="36">
        <f t="shared" si="13"/>
        <v>0</v>
      </c>
      <c r="AC35" s="35">
        <f t="shared" si="14"/>
        <v>0</v>
      </c>
      <c r="AD35" s="39">
        <f t="shared" si="15"/>
        <v>0</v>
      </c>
      <c r="AE35" s="35">
        <f t="shared" si="16"/>
        <v>0</v>
      </c>
      <c r="AF35" s="40">
        <f t="shared" si="2"/>
        <v>0</v>
      </c>
      <c r="AG35" s="39">
        <f t="shared" si="17"/>
        <v>0</v>
      </c>
      <c r="AH35" s="41">
        <f t="shared" si="18"/>
        <v>0</v>
      </c>
      <c r="AI35" s="37">
        <f t="shared" si="19"/>
        <v>0</v>
      </c>
      <c r="AJ35" s="39">
        <f t="shared" si="20"/>
        <v>0</v>
      </c>
      <c r="AK35" s="39">
        <f t="shared" si="21"/>
        <v>0</v>
      </c>
      <c r="AL35" s="37">
        <f t="shared" si="22"/>
        <v>0</v>
      </c>
      <c r="AM35" s="36">
        <v>0.7</v>
      </c>
      <c r="AN35" s="35">
        <f t="shared" si="3"/>
        <v>0</v>
      </c>
      <c r="AO35" s="39">
        <f t="shared" si="23"/>
        <v>0</v>
      </c>
      <c r="AP35" s="36">
        <f t="shared" si="24"/>
        <v>1.2</v>
      </c>
      <c r="AQ35" s="39">
        <f t="shared" si="25"/>
        <v>0</v>
      </c>
    </row>
    <row r="36" spans="2:43">
      <c r="B36" s="63"/>
      <c r="C36" s="5"/>
      <c r="D36" s="64"/>
      <c r="E36" s="65"/>
      <c r="F36" s="150"/>
      <c r="G36" s="7" t="str">
        <f t="shared" si="0"/>
        <v/>
      </c>
      <c r="H36" s="62"/>
      <c r="I36" s="69"/>
      <c r="J36" s="69"/>
      <c r="K36" s="71"/>
      <c r="L36" s="7" t="str">
        <f t="shared" si="1"/>
        <v/>
      </c>
      <c r="M36" s="104"/>
      <c r="N36" s="104"/>
      <c r="O36" s="158"/>
      <c r="P36" s="161"/>
      <c r="Q36" s="34"/>
      <c r="R36" s="35">
        <f t="shared" si="4"/>
        <v>0</v>
      </c>
      <c r="S36" s="36">
        <f t="shared" si="5"/>
        <v>1.1499999999999999</v>
      </c>
      <c r="T36" s="35">
        <f>IF(Summary!$I$7=1,0,IF($C36&lt;&gt;"",VLOOKUP($C36,$B$129:$P$176,9),0))</f>
        <v>0</v>
      </c>
      <c r="U36" s="35">
        <f t="shared" si="6"/>
        <v>0</v>
      </c>
      <c r="V36" s="35">
        <f t="shared" si="7"/>
        <v>0</v>
      </c>
      <c r="W36" s="35">
        <f t="shared" si="8"/>
        <v>4</v>
      </c>
      <c r="X36" s="36">
        <f t="shared" si="9"/>
        <v>1</v>
      </c>
      <c r="Y36" s="37">
        <f t="shared" si="10"/>
        <v>0</v>
      </c>
      <c r="Z36" s="37">
        <f t="shared" si="11"/>
        <v>0</v>
      </c>
      <c r="AA36" s="38">
        <f t="shared" si="12"/>
        <v>0</v>
      </c>
      <c r="AB36" s="36">
        <f t="shared" si="13"/>
        <v>0</v>
      </c>
      <c r="AC36" s="35">
        <f t="shared" si="14"/>
        <v>0</v>
      </c>
      <c r="AD36" s="39">
        <f t="shared" si="15"/>
        <v>0</v>
      </c>
      <c r="AE36" s="35">
        <f t="shared" si="16"/>
        <v>0</v>
      </c>
      <c r="AF36" s="40">
        <f t="shared" si="2"/>
        <v>0</v>
      </c>
      <c r="AG36" s="39">
        <f t="shared" si="17"/>
        <v>0</v>
      </c>
      <c r="AH36" s="41">
        <f t="shared" si="18"/>
        <v>0</v>
      </c>
      <c r="AI36" s="37">
        <f t="shared" si="19"/>
        <v>0</v>
      </c>
      <c r="AJ36" s="39">
        <f t="shared" si="20"/>
        <v>0</v>
      </c>
      <c r="AK36" s="39">
        <f t="shared" si="21"/>
        <v>0</v>
      </c>
      <c r="AL36" s="37">
        <f t="shared" si="22"/>
        <v>0</v>
      </c>
      <c r="AM36" s="36">
        <v>0.7</v>
      </c>
      <c r="AN36" s="35">
        <f t="shared" si="3"/>
        <v>0</v>
      </c>
      <c r="AO36" s="39">
        <f t="shared" si="23"/>
        <v>0</v>
      </c>
      <c r="AP36" s="36">
        <f t="shared" si="24"/>
        <v>1.2</v>
      </c>
      <c r="AQ36" s="39">
        <f t="shared" si="25"/>
        <v>0</v>
      </c>
    </row>
    <row r="37" spans="2:43">
      <c r="B37" s="63"/>
      <c r="C37" s="5"/>
      <c r="D37" s="64"/>
      <c r="E37" s="65"/>
      <c r="F37" s="150"/>
      <c r="G37" s="7" t="str">
        <f t="shared" si="0"/>
        <v/>
      </c>
      <c r="H37" s="62"/>
      <c r="I37" s="69"/>
      <c r="J37" s="69"/>
      <c r="K37" s="71"/>
      <c r="L37" s="7" t="str">
        <f t="shared" si="1"/>
        <v/>
      </c>
      <c r="M37" s="104"/>
      <c r="N37" s="104"/>
      <c r="O37" s="158"/>
      <c r="P37" s="161"/>
      <c r="Q37" s="34"/>
      <c r="R37" s="35">
        <f t="shared" si="4"/>
        <v>0</v>
      </c>
      <c r="S37" s="36">
        <f t="shared" si="5"/>
        <v>1.1499999999999999</v>
      </c>
      <c r="T37" s="35">
        <f>IF(Summary!$I$7=1,0,IF($C37&lt;&gt;"",VLOOKUP($C37,$B$129:$P$176,9),0))</f>
        <v>0</v>
      </c>
      <c r="U37" s="35">
        <f t="shared" si="6"/>
        <v>0</v>
      </c>
      <c r="V37" s="35">
        <f t="shared" si="7"/>
        <v>0</v>
      </c>
      <c r="W37" s="35">
        <f t="shared" si="8"/>
        <v>4</v>
      </c>
      <c r="X37" s="36">
        <f t="shared" si="9"/>
        <v>1</v>
      </c>
      <c r="Y37" s="37">
        <f t="shared" si="10"/>
        <v>0</v>
      </c>
      <c r="Z37" s="37">
        <f t="shared" si="11"/>
        <v>0</v>
      </c>
      <c r="AA37" s="38">
        <f t="shared" si="12"/>
        <v>0</v>
      </c>
      <c r="AB37" s="36">
        <f t="shared" si="13"/>
        <v>0</v>
      </c>
      <c r="AC37" s="35">
        <f t="shared" si="14"/>
        <v>0</v>
      </c>
      <c r="AD37" s="39">
        <f t="shared" si="15"/>
        <v>0</v>
      </c>
      <c r="AE37" s="35">
        <f t="shared" si="16"/>
        <v>0</v>
      </c>
      <c r="AF37" s="40">
        <f t="shared" si="2"/>
        <v>0</v>
      </c>
      <c r="AG37" s="39">
        <f t="shared" si="17"/>
        <v>0</v>
      </c>
      <c r="AH37" s="41">
        <f t="shared" si="18"/>
        <v>0</v>
      </c>
      <c r="AI37" s="37">
        <f t="shared" si="19"/>
        <v>0</v>
      </c>
      <c r="AJ37" s="39">
        <f t="shared" si="20"/>
        <v>0</v>
      </c>
      <c r="AK37" s="39">
        <f t="shared" si="21"/>
        <v>0</v>
      </c>
      <c r="AL37" s="37">
        <f t="shared" si="22"/>
        <v>0</v>
      </c>
      <c r="AM37" s="36">
        <v>0.7</v>
      </c>
      <c r="AN37" s="35">
        <f t="shared" si="3"/>
        <v>0</v>
      </c>
      <c r="AO37" s="39">
        <f t="shared" si="23"/>
        <v>0</v>
      </c>
      <c r="AP37" s="36">
        <f t="shared" si="24"/>
        <v>1.2</v>
      </c>
      <c r="AQ37" s="39">
        <f t="shared" si="25"/>
        <v>0</v>
      </c>
    </row>
    <row r="38" spans="2:43">
      <c r="B38" s="63"/>
      <c r="C38" s="5"/>
      <c r="D38" s="64"/>
      <c r="E38" s="65"/>
      <c r="F38" s="150"/>
      <c r="G38" s="7" t="str">
        <f t="shared" si="0"/>
        <v/>
      </c>
      <c r="H38" s="62"/>
      <c r="I38" s="69"/>
      <c r="J38" s="69"/>
      <c r="K38" s="71"/>
      <c r="L38" s="7" t="str">
        <f t="shared" si="1"/>
        <v/>
      </c>
      <c r="M38" s="104"/>
      <c r="N38" s="104"/>
      <c r="O38" s="158"/>
      <c r="P38" s="161"/>
      <c r="Q38" s="34"/>
      <c r="R38" s="35">
        <f t="shared" si="4"/>
        <v>0</v>
      </c>
      <c r="S38" s="36">
        <f t="shared" si="5"/>
        <v>1.1499999999999999</v>
      </c>
      <c r="T38" s="35">
        <f>IF(Summary!$I$7=1,0,IF($C38&lt;&gt;"",VLOOKUP($C38,$B$129:$P$176,9),0))</f>
        <v>0</v>
      </c>
      <c r="U38" s="35">
        <f t="shared" si="6"/>
        <v>0</v>
      </c>
      <c r="V38" s="35">
        <f t="shared" si="7"/>
        <v>0</v>
      </c>
      <c r="W38" s="35">
        <f t="shared" si="8"/>
        <v>4</v>
      </c>
      <c r="X38" s="36">
        <f t="shared" si="9"/>
        <v>1</v>
      </c>
      <c r="Y38" s="37">
        <f t="shared" si="10"/>
        <v>0</v>
      </c>
      <c r="Z38" s="37">
        <f t="shared" si="11"/>
        <v>0</v>
      </c>
      <c r="AA38" s="38">
        <f t="shared" si="12"/>
        <v>0</v>
      </c>
      <c r="AB38" s="36">
        <f t="shared" si="13"/>
        <v>0</v>
      </c>
      <c r="AC38" s="35">
        <f t="shared" si="14"/>
        <v>0</v>
      </c>
      <c r="AD38" s="39">
        <f t="shared" si="15"/>
        <v>0</v>
      </c>
      <c r="AE38" s="35">
        <f t="shared" si="16"/>
        <v>0</v>
      </c>
      <c r="AF38" s="40">
        <f t="shared" si="2"/>
        <v>0</v>
      </c>
      <c r="AG38" s="39">
        <f t="shared" si="17"/>
        <v>0</v>
      </c>
      <c r="AH38" s="41">
        <f t="shared" si="18"/>
        <v>0</v>
      </c>
      <c r="AI38" s="37">
        <f t="shared" si="19"/>
        <v>0</v>
      </c>
      <c r="AJ38" s="39">
        <f t="shared" si="20"/>
        <v>0</v>
      </c>
      <c r="AK38" s="39">
        <f t="shared" si="21"/>
        <v>0</v>
      </c>
      <c r="AL38" s="37">
        <f t="shared" si="22"/>
        <v>0</v>
      </c>
      <c r="AM38" s="36">
        <v>0.7</v>
      </c>
      <c r="AN38" s="35">
        <f t="shared" si="3"/>
        <v>0</v>
      </c>
      <c r="AO38" s="39">
        <f t="shared" si="23"/>
        <v>0</v>
      </c>
      <c r="AP38" s="36">
        <f t="shared" si="24"/>
        <v>1.2</v>
      </c>
      <c r="AQ38" s="39">
        <f t="shared" si="25"/>
        <v>0</v>
      </c>
    </row>
    <row r="39" spans="2:43">
      <c r="B39" s="63"/>
      <c r="C39" s="5"/>
      <c r="D39" s="64"/>
      <c r="E39" s="65"/>
      <c r="F39" s="150"/>
      <c r="G39" s="7" t="str">
        <f t="shared" si="0"/>
        <v/>
      </c>
      <c r="H39" s="62"/>
      <c r="I39" s="69"/>
      <c r="J39" s="69"/>
      <c r="K39" s="71"/>
      <c r="L39" s="7" t="str">
        <f t="shared" si="1"/>
        <v/>
      </c>
      <c r="M39" s="104"/>
      <c r="N39" s="104"/>
      <c r="O39" s="158"/>
      <c r="P39" s="161"/>
      <c r="Q39" s="34"/>
      <c r="R39" s="35">
        <f t="shared" si="4"/>
        <v>0</v>
      </c>
      <c r="S39" s="36">
        <f t="shared" si="5"/>
        <v>1.1499999999999999</v>
      </c>
      <c r="T39" s="35">
        <f>IF(Summary!$I$7=1,0,IF($C39&lt;&gt;"",VLOOKUP($C39,$B$129:$P$176,9),0))</f>
        <v>0</v>
      </c>
      <c r="U39" s="35">
        <f t="shared" si="6"/>
        <v>0</v>
      </c>
      <c r="V39" s="35">
        <f t="shared" si="7"/>
        <v>0</v>
      </c>
      <c r="W39" s="35">
        <f t="shared" si="8"/>
        <v>4</v>
      </c>
      <c r="X39" s="36">
        <f t="shared" si="9"/>
        <v>1</v>
      </c>
      <c r="Y39" s="37">
        <f t="shared" si="10"/>
        <v>0</v>
      </c>
      <c r="Z39" s="37">
        <f t="shared" si="11"/>
        <v>0</v>
      </c>
      <c r="AA39" s="38">
        <f t="shared" si="12"/>
        <v>0</v>
      </c>
      <c r="AB39" s="36">
        <f t="shared" si="13"/>
        <v>0</v>
      </c>
      <c r="AC39" s="35">
        <f t="shared" si="14"/>
        <v>0</v>
      </c>
      <c r="AD39" s="39">
        <f t="shared" si="15"/>
        <v>0</v>
      </c>
      <c r="AE39" s="35">
        <f t="shared" si="16"/>
        <v>0</v>
      </c>
      <c r="AF39" s="40">
        <f t="shared" si="2"/>
        <v>0</v>
      </c>
      <c r="AG39" s="39">
        <f t="shared" si="17"/>
        <v>0</v>
      </c>
      <c r="AH39" s="41">
        <f t="shared" si="18"/>
        <v>0</v>
      </c>
      <c r="AI39" s="37">
        <f t="shared" si="19"/>
        <v>0</v>
      </c>
      <c r="AJ39" s="39">
        <f t="shared" si="20"/>
        <v>0</v>
      </c>
      <c r="AK39" s="39">
        <f t="shared" si="21"/>
        <v>0</v>
      </c>
      <c r="AL39" s="37">
        <f t="shared" si="22"/>
        <v>0</v>
      </c>
      <c r="AM39" s="36">
        <v>0.7</v>
      </c>
      <c r="AN39" s="35">
        <f t="shared" si="3"/>
        <v>0</v>
      </c>
      <c r="AO39" s="39">
        <f t="shared" si="23"/>
        <v>0</v>
      </c>
      <c r="AP39" s="36">
        <f t="shared" si="24"/>
        <v>1.2</v>
      </c>
      <c r="AQ39" s="39">
        <f t="shared" si="25"/>
        <v>0</v>
      </c>
    </row>
    <row r="40" spans="2:43">
      <c r="B40" s="63"/>
      <c r="C40" s="5"/>
      <c r="D40" s="64"/>
      <c r="E40" s="65"/>
      <c r="F40" s="150"/>
      <c r="G40" s="7" t="str">
        <f t="shared" si="0"/>
        <v/>
      </c>
      <c r="H40" s="62"/>
      <c r="I40" s="69"/>
      <c r="J40" s="69"/>
      <c r="K40" s="71"/>
      <c r="L40" s="7" t="str">
        <f t="shared" si="1"/>
        <v/>
      </c>
      <c r="M40" s="104"/>
      <c r="N40" s="104"/>
      <c r="O40" s="158"/>
      <c r="P40" s="161"/>
      <c r="Q40" s="34"/>
      <c r="R40" s="35">
        <f t="shared" si="4"/>
        <v>0</v>
      </c>
      <c r="S40" s="36">
        <f t="shared" si="5"/>
        <v>1.1499999999999999</v>
      </c>
      <c r="T40" s="35">
        <f>IF(Summary!$I$7=1,0,IF($C40&lt;&gt;"",VLOOKUP($C40,$B$129:$P$176,9),0))</f>
        <v>0</v>
      </c>
      <c r="U40" s="35">
        <f t="shared" si="6"/>
        <v>0</v>
      </c>
      <c r="V40" s="35">
        <f t="shared" si="7"/>
        <v>0</v>
      </c>
      <c r="W40" s="35">
        <f t="shared" si="8"/>
        <v>4</v>
      </c>
      <c r="X40" s="36">
        <f t="shared" si="9"/>
        <v>1</v>
      </c>
      <c r="Y40" s="37">
        <f t="shared" si="10"/>
        <v>0</v>
      </c>
      <c r="Z40" s="37">
        <f t="shared" si="11"/>
        <v>0</v>
      </c>
      <c r="AA40" s="38">
        <f t="shared" si="12"/>
        <v>0</v>
      </c>
      <c r="AB40" s="36">
        <f t="shared" si="13"/>
        <v>0</v>
      </c>
      <c r="AC40" s="35">
        <f t="shared" si="14"/>
        <v>0</v>
      </c>
      <c r="AD40" s="39">
        <f t="shared" si="15"/>
        <v>0</v>
      </c>
      <c r="AE40" s="35">
        <f t="shared" si="16"/>
        <v>0</v>
      </c>
      <c r="AF40" s="40">
        <f t="shared" si="2"/>
        <v>0</v>
      </c>
      <c r="AG40" s="39">
        <f t="shared" si="17"/>
        <v>0</v>
      </c>
      <c r="AH40" s="41">
        <f t="shared" si="18"/>
        <v>0</v>
      </c>
      <c r="AI40" s="37">
        <f t="shared" si="19"/>
        <v>0</v>
      </c>
      <c r="AJ40" s="39">
        <f t="shared" si="20"/>
        <v>0</v>
      </c>
      <c r="AK40" s="39">
        <f t="shared" si="21"/>
        <v>0</v>
      </c>
      <c r="AL40" s="37">
        <f t="shared" si="22"/>
        <v>0</v>
      </c>
      <c r="AM40" s="36">
        <v>0.7</v>
      </c>
      <c r="AN40" s="35">
        <f t="shared" si="3"/>
        <v>0</v>
      </c>
      <c r="AO40" s="39">
        <f t="shared" si="23"/>
        <v>0</v>
      </c>
      <c r="AP40" s="36">
        <f t="shared" si="24"/>
        <v>1.2</v>
      </c>
      <c r="AQ40" s="39">
        <f t="shared" si="25"/>
        <v>0</v>
      </c>
    </row>
    <row r="41" spans="2:43">
      <c r="B41" s="63"/>
      <c r="C41" s="5"/>
      <c r="D41" s="64"/>
      <c r="E41" s="65"/>
      <c r="F41" s="150"/>
      <c r="G41" s="7" t="str">
        <f t="shared" ref="G41:G72" si="26">IF($C41&lt;&gt;"",VLOOKUP($C41,$B$129:$P$176,7),"")</f>
        <v/>
      </c>
      <c r="H41" s="62"/>
      <c r="I41" s="69"/>
      <c r="J41" s="69"/>
      <c r="K41" s="71"/>
      <c r="L41" s="7" t="str">
        <f t="shared" ref="L41:L72" si="27">IF($C41&lt;&gt;"",VLOOKUP($C41,$B$129:$P$176,7),"")</f>
        <v/>
      </c>
      <c r="M41" s="104"/>
      <c r="N41" s="104"/>
      <c r="O41" s="158"/>
      <c r="P41" s="161"/>
      <c r="Q41" s="34"/>
      <c r="R41" s="35">
        <f t="shared" si="4"/>
        <v>0</v>
      </c>
      <c r="S41" s="36">
        <f t="shared" si="5"/>
        <v>1.1499999999999999</v>
      </c>
      <c r="T41" s="35">
        <f>IF(Summary!$I$7=1,0,IF($C41&lt;&gt;"",VLOOKUP($C41,$B$129:$P$176,9),0))</f>
        <v>0</v>
      </c>
      <c r="U41" s="35">
        <f t="shared" si="6"/>
        <v>0</v>
      </c>
      <c r="V41" s="35">
        <f t="shared" si="7"/>
        <v>0</v>
      </c>
      <c r="W41" s="35">
        <f t="shared" si="8"/>
        <v>4</v>
      </c>
      <c r="X41" s="36">
        <f t="shared" si="9"/>
        <v>1</v>
      </c>
      <c r="Y41" s="37">
        <f t="shared" si="10"/>
        <v>0</v>
      </c>
      <c r="Z41" s="37">
        <f t="shared" si="11"/>
        <v>0</v>
      </c>
      <c r="AA41" s="38">
        <f t="shared" si="12"/>
        <v>0</v>
      </c>
      <c r="AB41" s="36">
        <f t="shared" si="13"/>
        <v>0</v>
      </c>
      <c r="AC41" s="35">
        <f t="shared" si="14"/>
        <v>0</v>
      </c>
      <c r="AD41" s="39">
        <f t="shared" si="15"/>
        <v>0</v>
      </c>
      <c r="AE41" s="35">
        <f t="shared" si="16"/>
        <v>0</v>
      </c>
      <c r="AF41" s="40">
        <f t="shared" si="2"/>
        <v>0</v>
      </c>
      <c r="AG41" s="39">
        <f t="shared" si="17"/>
        <v>0</v>
      </c>
      <c r="AH41" s="41">
        <f t="shared" si="18"/>
        <v>0</v>
      </c>
      <c r="AI41" s="37">
        <f t="shared" si="19"/>
        <v>0</v>
      </c>
      <c r="AJ41" s="39">
        <f t="shared" si="20"/>
        <v>0</v>
      </c>
      <c r="AK41" s="39">
        <f t="shared" si="21"/>
        <v>0</v>
      </c>
      <c r="AL41" s="37">
        <f t="shared" si="22"/>
        <v>0</v>
      </c>
      <c r="AM41" s="36">
        <v>0.7</v>
      </c>
      <c r="AN41" s="35">
        <f t="shared" si="3"/>
        <v>0</v>
      </c>
      <c r="AO41" s="39">
        <f t="shared" si="23"/>
        <v>0</v>
      </c>
      <c r="AP41" s="36">
        <f t="shared" si="24"/>
        <v>1.2</v>
      </c>
      <c r="AQ41" s="39">
        <f t="shared" si="25"/>
        <v>0</v>
      </c>
    </row>
    <row r="42" spans="2:43">
      <c r="B42" s="63"/>
      <c r="C42" s="5"/>
      <c r="D42" s="64"/>
      <c r="E42" s="65"/>
      <c r="F42" s="150"/>
      <c r="G42" s="7" t="str">
        <f t="shared" si="26"/>
        <v/>
      </c>
      <c r="H42" s="62"/>
      <c r="I42" s="69"/>
      <c r="J42" s="69"/>
      <c r="K42" s="71"/>
      <c r="L42" s="7" t="str">
        <f t="shared" si="27"/>
        <v/>
      </c>
      <c r="M42" s="104"/>
      <c r="N42" s="104"/>
      <c r="O42" s="158"/>
      <c r="P42" s="161"/>
      <c r="Q42" s="34"/>
      <c r="R42" s="35">
        <f t="shared" si="4"/>
        <v>0</v>
      </c>
      <c r="S42" s="36">
        <f t="shared" si="5"/>
        <v>1.1499999999999999</v>
      </c>
      <c r="T42" s="35">
        <f>IF(Summary!$I$7=1,0,IF($C42&lt;&gt;"",VLOOKUP($C42,$B$129:$P$176,9),0))</f>
        <v>0</v>
      </c>
      <c r="U42" s="35">
        <f t="shared" si="6"/>
        <v>0</v>
      </c>
      <c r="V42" s="35">
        <f t="shared" si="7"/>
        <v>0</v>
      </c>
      <c r="W42" s="35">
        <f t="shared" si="8"/>
        <v>4</v>
      </c>
      <c r="X42" s="36">
        <f t="shared" si="9"/>
        <v>1</v>
      </c>
      <c r="Y42" s="37">
        <f t="shared" si="10"/>
        <v>0</v>
      </c>
      <c r="Z42" s="37">
        <f t="shared" si="11"/>
        <v>0</v>
      </c>
      <c r="AA42" s="38">
        <f t="shared" si="12"/>
        <v>0</v>
      </c>
      <c r="AB42" s="36">
        <f t="shared" si="13"/>
        <v>0</v>
      </c>
      <c r="AC42" s="35">
        <f t="shared" si="14"/>
        <v>0</v>
      </c>
      <c r="AD42" s="39">
        <f t="shared" si="15"/>
        <v>0</v>
      </c>
      <c r="AE42" s="35">
        <f t="shared" si="16"/>
        <v>0</v>
      </c>
      <c r="AF42" s="40">
        <f t="shared" si="2"/>
        <v>0</v>
      </c>
      <c r="AG42" s="39">
        <f t="shared" si="17"/>
        <v>0</v>
      </c>
      <c r="AH42" s="41">
        <f t="shared" si="18"/>
        <v>0</v>
      </c>
      <c r="AI42" s="37">
        <f t="shared" si="19"/>
        <v>0</v>
      </c>
      <c r="AJ42" s="39">
        <f t="shared" si="20"/>
        <v>0</v>
      </c>
      <c r="AK42" s="39">
        <f t="shared" si="21"/>
        <v>0</v>
      </c>
      <c r="AL42" s="37">
        <f t="shared" si="22"/>
        <v>0</v>
      </c>
      <c r="AM42" s="36">
        <v>0.7</v>
      </c>
      <c r="AN42" s="35">
        <f t="shared" si="3"/>
        <v>0</v>
      </c>
      <c r="AO42" s="39">
        <f t="shared" si="23"/>
        <v>0</v>
      </c>
      <c r="AP42" s="36">
        <f t="shared" si="24"/>
        <v>1.2</v>
      </c>
      <c r="AQ42" s="39">
        <f t="shared" si="25"/>
        <v>0</v>
      </c>
    </row>
    <row r="43" spans="2:43">
      <c r="B43" s="63"/>
      <c r="C43" s="5"/>
      <c r="D43" s="64"/>
      <c r="E43" s="65"/>
      <c r="F43" s="150"/>
      <c r="G43" s="7" t="str">
        <f t="shared" si="26"/>
        <v/>
      </c>
      <c r="H43" s="62"/>
      <c r="I43" s="69"/>
      <c r="J43" s="69"/>
      <c r="K43" s="71"/>
      <c r="L43" s="7" t="str">
        <f t="shared" si="27"/>
        <v/>
      </c>
      <c r="M43" s="104"/>
      <c r="N43" s="104"/>
      <c r="O43" s="158"/>
      <c r="P43" s="161"/>
      <c r="Q43" s="34"/>
      <c r="R43" s="35">
        <f t="shared" si="4"/>
        <v>0</v>
      </c>
      <c r="S43" s="36">
        <f t="shared" si="5"/>
        <v>1.1499999999999999</v>
      </c>
      <c r="T43" s="35">
        <f>IF(Summary!$I$7=1,0,IF($C43&lt;&gt;"",VLOOKUP($C43,$B$129:$P$176,9),0))</f>
        <v>0</v>
      </c>
      <c r="U43" s="35">
        <f t="shared" si="6"/>
        <v>0</v>
      </c>
      <c r="V43" s="35">
        <f t="shared" si="7"/>
        <v>0</v>
      </c>
      <c r="W43" s="35">
        <f t="shared" si="8"/>
        <v>4</v>
      </c>
      <c r="X43" s="36">
        <f t="shared" si="9"/>
        <v>1</v>
      </c>
      <c r="Y43" s="37">
        <f t="shared" si="10"/>
        <v>0</v>
      </c>
      <c r="Z43" s="37">
        <f t="shared" si="11"/>
        <v>0</v>
      </c>
      <c r="AA43" s="38">
        <f t="shared" si="12"/>
        <v>0</v>
      </c>
      <c r="AB43" s="36">
        <f t="shared" si="13"/>
        <v>0</v>
      </c>
      <c r="AC43" s="35">
        <f t="shared" si="14"/>
        <v>0</v>
      </c>
      <c r="AD43" s="39">
        <f t="shared" si="15"/>
        <v>0</v>
      </c>
      <c r="AE43" s="35">
        <f t="shared" si="16"/>
        <v>0</v>
      </c>
      <c r="AF43" s="40">
        <f t="shared" si="2"/>
        <v>0</v>
      </c>
      <c r="AG43" s="39">
        <f t="shared" si="17"/>
        <v>0</v>
      </c>
      <c r="AH43" s="41">
        <f t="shared" si="18"/>
        <v>0</v>
      </c>
      <c r="AI43" s="37">
        <f t="shared" si="19"/>
        <v>0</v>
      </c>
      <c r="AJ43" s="39">
        <f t="shared" si="20"/>
        <v>0</v>
      </c>
      <c r="AK43" s="39">
        <f t="shared" si="21"/>
        <v>0</v>
      </c>
      <c r="AL43" s="37">
        <f t="shared" si="22"/>
        <v>0</v>
      </c>
      <c r="AM43" s="36">
        <v>0.7</v>
      </c>
      <c r="AN43" s="35">
        <f t="shared" si="3"/>
        <v>0</v>
      </c>
      <c r="AO43" s="39">
        <f t="shared" si="23"/>
        <v>0</v>
      </c>
      <c r="AP43" s="36">
        <f t="shared" si="24"/>
        <v>1.2</v>
      </c>
      <c r="AQ43" s="39">
        <f t="shared" si="25"/>
        <v>0</v>
      </c>
    </row>
    <row r="44" spans="2:43">
      <c r="B44" s="63"/>
      <c r="C44" s="5"/>
      <c r="D44" s="64"/>
      <c r="E44" s="65"/>
      <c r="F44" s="150"/>
      <c r="G44" s="7" t="str">
        <f t="shared" si="26"/>
        <v/>
      </c>
      <c r="H44" s="62"/>
      <c r="I44" s="69"/>
      <c r="J44" s="69"/>
      <c r="K44" s="71"/>
      <c r="L44" s="7" t="str">
        <f t="shared" si="27"/>
        <v/>
      </c>
      <c r="M44" s="104"/>
      <c r="N44" s="104"/>
      <c r="O44" s="158"/>
      <c r="P44" s="161"/>
      <c r="Q44" s="34"/>
      <c r="R44" s="35">
        <f t="shared" si="4"/>
        <v>0</v>
      </c>
      <c r="S44" s="36">
        <f t="shared" si="5"/>
        <v>1.1499999999999999</v>
      </c>
      <c r="T44" s="35">
        <f>IF(Summary!$I$7=1,0,IF($C44&lt;&gt;"",VLOOKUP($C44,$B$129:$P$176,9),0))</f>
        <v>0</v>
      </c>
      <c r="U44" s="35">
        <f t="shared" si="6"/>
        <v>0</v>
      </c>
      <c r="V44" s="35">
        <f t="shared" si="7"/>
        <v>0</v>
      </c>
      <c r="W44" s="35">
        <f t="shared" si="8"/>
        <v>4</v>
      </c>
      <c r="X44" s="36">
        <f t="shared" si="9"/>
        <v>1</v>
      </c>
      <c r="Y44" s="37">
        <f t="shared" si="10"/>
        <v>0</v>
      </c>
      <c r="Z44" s="37">
        <f t="shared" si="11"/>
        <v>0</v>
      </c>
      <c r="AA44" s="38">
        <f t="shared" si="12"/>
        <v>0</v>
      </c>
      <c r="AB44" s="36">
        <f t="shared" si="13"/>
        <v>0</v>
      </c>
      <c r="AC44" s="35">
        <f t="shared" si="14"/>
        <v>0</v>
      </c>
      <c r="AD44" s="39">
        <f t="shared" si="15"/>
        <v>0</v>
      </c>
      <c r="AE44" s="35">
        <f t="shared" si="16"/>
        <v>0</v>
      </c>
      <c r="AF44" s="40">
        <f t="shared" si="2"/>
        <v>0</v>
      </c>
      <c r="AG44" s="39">
        <f t="shared" si="17"/>
        <v>0</v>
      </c>
      <c r="AH44" s="41">
        <f t="shared" si="18"/>
        <v>0</v>
      </c>
      <c r="AI44" s="37">
        <f t="shared" si="19"/>
        <v>0</v>
      </c>
      <c r="AJ44" s="39">
        <f t="shared" si="20"/>
        <v>0</v>
      </c>
      <c r="AK44" s="39">
        <f t="shared" si="21"/>
        <v>0</v>
      </c>
      <c r="AL44" s="37">
        <f t="shared" si="22"/>
        <v>0</v>
      </c>
      <c r="AM44" s="36">
        <v>0.7</v>
      </c>
      <c r="AN44" s="35">
        <f t="shared" si="3"/>
        <v>0</v>
      </c>
      <c r="AO44" s="39">
        <f t="shared" si="23"/>
        <v>0</v>
      </c>
      <c r="AP44" s="36">
        <f t="shared" si="24"/>
        <v>1.2</v>
      </c>
      <c r="AQ44" s="39">
        <f t="shared" si="25"/>
        <v>0</v>
      </c>
    </row>
    <row r="45" spans="2:43">
      <c r="B45" s="63"/>
      <c r="C45" s="5"/>
      <c r="D45" s="64"/>
      <c r="E45" s="65"/>
      <c r="F45" s="150"/>
      <c r="G45" s="7" t="str">
        <f t="shared" si="26"/>
        <v/>
      </c>
      <c r="H45" s="62"/>
      <c r="I45" s="69"/>
      <c r="J45" s="69"/>
      <c r="K45" s="71"/>
      <c r="L45" s="7" t="str">
        <f t="shared" si="27"/>
        <v/>
      </c>
      <c r="M45" s="104"/>
      <c r="N45" s="104"/>
      <c r="O45" s="158"/>
      <c r="P45" s="161"/>
      <c r="Q45" s="34"/>
      <c r="R45" s="35">
        <f t="shared" si="4"/>
        <v>0</v>
      </c>
      <c r="S45" s="36">
        <f t="shared" si="5"/>
        <v>1.1499999999999999</v>
      </c>
      <c r="T45" s="35">
        <f>IF(Summary!$I$7=1,0,IF($C45&lt;&gt;"",VLOOKUP($C45,$B$129:$P$176,9),0))</f>
        <v>0</v>
      </c>
      <c r="U45" s="35">
        <f t="shared" si="6"/>
        <v>0</v>
      </c>
      <c r="V45" s="35">
        <f t="shared" si="7"/>
        <v>0</v>
      </c>
      <c r="W45" s="35">
        <f t="shared" si="8"/>
        <v>4</v>
      </c>
      <c r="X45" s="36">
        <f t="shared" si="9"/>
        <v>1</v>
      </c>
      <c r="Y45" s="37">
        <f t="shared" si="10"/>
        <v>0</v>
      </c>
      <c r="Z45" s="37">
        <f t="shared" si="11"/>
        <v>0</v>
      </c>
      <c r="AA45" s="38">
        <f t="shared" si="12"/>
        <v>0</v>
      </c>
      <c r="AB45" s="36">
        <f t="shared" si="13"/>
        <v>0</v>
      </c>
      <c r="AC45" s="35">
        <f t="shared" si="14"/>
        <v>0</v>
      </c>
      <c r="AD45" s="39">
        <f t="shared" si="15"/>
        <v>0</v>
      </c>
      <c r="AE45" s="35">
        <f t="shared" si="16"/>
        <v>0</v>
      </c>
      <c r="AF45" s="40">
        <f t="shared" si="2"/>
        <v>0</v>
      </c>
      <c r="AG45" s="39">
        <f t="shared" si="17"/>
        <v>0</v>
      </c>
      <c r="AH45" s="41">
        <f t="shared" si="18"/>
        <v>0</v>
      </c>
      <c r="AI45" s="37">
        <f t="shared" si="19"/>
        <v>0</v>
      </c>
      <c r="AJ45" s="39">
        <f t="shared" si="20"/>
        <v>0</v>
      </c>
      <c r="AK45" s="39">
        <f t="shared" si="21"/>
        <v>0</v>
      </c>
      <c r="AL45" s="37">
        <f t="shared" si="22"/>
        <v>0</v>
      </c>
      <c r="AM45" s="36">
        <v>0.7</v>
      </c>
      <c r="AN45" s="35">
        <f t="shared" si="3"/>
        <v>0</v>
      </c>
      <c r="AO45" s="39">
        <f t="shared" si="23"/>
        <v>0</v>
      </c>
      <c r="AP45" s="36">
        <f t="shared" si="24"/>
        <v>1.2</v>
      </c>
      <c r="AQ45" s="39">
        <f t="shared" si="25"/>
        <v>0</v>
      </c>
    </row>
    <row r="46" spans="2:43">
      <c r="B46" s="63"/>
      <c r="C46" s="5"/>
      <c r="D46" s="64"/>
      <c r="E46" s="65"/>
      <c r="F46" s="150"/>
      <c r="G46" s="7" t="str">
        <f t="shared" si="26"/>
        <v/>
      </c>
      <c r="H46" s="62"/>
      <c r="I46" s="69"/>
      <c r="J46" s="69"/>
      <c r="K46" s="71"/>
      <c r="L46" s="7" t="str">
        <f t="shared" si="27"/>
        <v/>
      </c>
      <c r="M46" s="104"/>
      <c r="N46" s="104"/>
      <c r="O46" s="158"/>
      <c r="P46" s="161"/>
      <c r="Q46" s="34"/>
      <c r="R46" s="35">
        <f t="shared" si="4"/>
        <v>0</v>
      </c>
      <c r="S46" s="36">
        <f t="shared" si="5"/>
        <v>1.1499999999999999</v>
      </c>
      <c r="T46" s="35">
        <f>IF(Summary!$I$7=1,0,IF($C46&lt;&gt;"",VLOOKUP($C46,$B$129:$P$176,9),0))</f>
        <v>0</v>
      </c>
      <c r="U46" s="35">
        <f t="shared" si="6"/>
        <v>0</v>
      </c>
      <c r="V46" s="35">
        <f t="shared" si="7"/>
        <v>0</v>
      </c>
      <c r="W46" s="35">
        <f t="shared" si="8"/>
        <v>4</v>
      </c>
      <c r="X46" s="36">
        <f t="shared" si="9"/>
        <v>1</v>
      </c>
      <c r="Y46" s="37">
        <f t="shared" si="10"/>
        <v>0</v>
      </c>
      <c r="Z46" s="37">
        <f t="shared" si="11"/>
        <v>0</v>
      </c>
      <c r="AA46" s="38">
        <f t="shared" si="12"/>
        <v>0</v>
      </c>
      <c r="AB46" s="36">
        <f t="shared" si="13"/>
        <v>0</v>
      </c>
      <c r="AC46" s="35">
        <f t="shared" si="14"/>
        <v>0</v>
      </c>
      <c r="AD46" s="39">
        <f t="shared" si="15"/>
        <v>0</v>
      </c>
      <c r="AE46" s="35">
        <f t="shared" si="16"/>
        <v>0</v>
      </c>
      <c r="AF46" s="40">
        <f t="shared" si="2"/>
        <v>0</v>
      </c>
      <c r="AG46" s="39">
        <f t="shared" si="17"/>
        <v>0</v>
      </c>
      <c r="AH46" s="41">
        <f t="shared" si="18"/>
        <v>0</v>
      </c>
      <c r="AI46" s="37">
        <f t="shared" si="19"/>
        <v>0</v>
      </c>
      <c r="AJ46" s="39">
        <f t="shared" si="20"/>
        <v>0</v>
      </c>
      <c r="AK46" s="39">
        <f t="shared" si="21"/>
        <v>0</v>
      </c>
      <c r="AL46" s="37">
        <f t="shared" si="22"/>
        <v>0</v>
      </c>
      <c r="AM46" s="36">
        <v>0.7</v>
      </c>
      <c r="AN46" s="35">
        <f t="shared" si="3"/>
        <v>0</v>
      </c>
      <c r="AO46" s="39">
        <f t="shared" si="23"/>
        <v>0</v>
      </c>
      <c r="AP46" s="36">
        <f t="shared" si="24"/>
        <v>1.2</v>
      </c>
      <c r="AQ46" s="39">
        <f t="shared" si="25"/>
        <v>0</v>
      </c>
    </row>
    <row r="47" spans="2:43">
      <c r="B47" s="63"/>
      <c r="C47" s="5"/>
      <c r="D47" s="64"/>
      <c r="E47" s="65"/>
      <c r="F47" s="150"/>
      <c r="G47" s="7" t="str">
        <f t="shared" si="26"/>
        <v/>
      </c>
      <c r="H47" s="62"/>
      <c r="I47" s="69"/>
      <c r="J47" s="69"/>
      <c r="K47" s="71"/>
      <c r="L47" s="7" t="str">
        <f t="shared" si="27"/>
        <v/>
      </c>
      <c r="M47" s="104"/>
      <c r="N47" s="104"/>
      <c r="O47" s="158"/>
      <c r="P47" s="161"/>
      <c r="Q47" s="34"/>
      <c r="R47" s="35">
        <f t="shared" si="4"/>
        <v>0</v>
      </c>
      <c r="S47" s="36">
        <f t="shared" si="5"/>
        <v>1.1499999999999999</v>
      </c>
      <c r="T47" s="35">
        <f>IF(Summary!$I$7=1,0,IF($C47&lt;&gt;"",VLOOKUP($C47,$B$129:$P$176,9),0))</f>
        <v>0</v>
      </c>
      <c r="U47" s="35">
        <f t="shared" si="6"/>
        <v>0</v>
      </c>
      <c r="V47" s="35">
        <f t="shared" si="7"/>
        <v>0</v>
      </c>
      <c r="W47" s="35">
        <f t="shared" si="8"/>
        <v>4</v>
      </c>
      <c r="X47" s="36">
        <f t="shared" si="9"/>
        <v>1</v>
      </c>
      <c r="Y47" s="37">
        <f t="shared" si="10"/>
        <v>0</v>
      </c>
      <c r="Z47" s="37">
        <f t="shared" si="11"/>
        <v>0</v>
      </c>
      <c r="AA47" s="38">
        <f t="shared" si="12"/>
        <v>0</v>
      </c>
      <c r="AB47" s="36">
        <f t="shared" si="13"/>
        <v>0</v>
      </c>
      <c r="AC47" s="35">
        <f t="shared" si="14"/>
        <v>0</v>
      </c>
      <c r="AD47" s="39">
        <f t="shared" si="15"/>
        <v>0</v>
      </c>
      <c r="AE47" s="35">
        <f t="shared" si="16"/>
        <v>0</v>
      </c>
      <c r="AF47" s="40">
        <f t="shared" si="2"/>
        <v>0</v>
      </c>
      <c r="AG47" s="39">
        <f t="shared" si="17"/>
        <v>0</v>
      </c>
      <c r="AH47" s="41">
        <f t="shared" si="18"/>
        <v>0</v>
      </c>
      <c r="AI47" s="37">
        <f t="shared" si="19"/>
        <v>0</v>
      </c>
      <c r="AJ47" s="39">
        <f t="shared" si="20"/>
        <v>0</v>
      </c>
      <c r="AK47" s="39">
        <f t="shared" si="21"/>
        <v>0</v>
      </c>
      <c r="AL47" s="37">
        <f t="shared" si="22"/>
        <v>0</v>
      </c>
      <c r="AM47" s="36">
        <v>0.7</v>
      </c>
      <c r="AN47" s="35">
        <f t="shared" si="3"/>
        <v>0</v>
      </c>
      <c r="AO47" s="39">
        <f t="shared" si="23"/>
        <v>0</v>
      </c>
      <c r="AP47" s="36">
        <f t="shared" si="24"/>
        <v>1.2</v>
      </c>
      <c r="AQ47" s="39">
        <f t="shared" si="25"/>
        <v>0</v>
      </c>
    </row>
    <row r="48" spans="2:43">
      <c r="B48" s="63"/>
      <c r="C48" s="5"/>
      <c r="D48" s="64"/>
      <c r="E48" s="65"/>
      <c r="F48" s="150"/>
      <c r="G48" s="7" t="str">
        <f t="shared" si="26"/>
        <v/>
      </c>
      <c r="H48" s="62"/>
      <c r="I48" s="69"/>
      <c r="J48" s="69"/>
      <c r="K48" s="71"/>
      <c r="L48" s="7" t="str">
        <f t="shared" si="27"/>
        <v/>
      </c>
      <c r="M48" s="104"/>
      <c r="N48" s="104"/>
      <c r="O48" s="158"/>
      <c r="P48" s="161"/>
      <c r="Q48" s="34"/>
      <c r="R48" s="35">
        <f t="shared" si="4"/>
        <v>0</v>
      </c>
      <c r="S48" s="36">
        <f t="shared" si="5"/>
        <v>1.1499999999999999</v>
      </c>
      <c r="T48" s="35">
        <f>IF(Summary!$I$7=1,0,IF($C48&lt;&gt;"",VLOOKUP($C48,$B$129:$P$176,9),0))</f>
        <v>0</v>
      </c>
      <c r="U48" s="35">
        <f t="shared" si="6"/>
        <v>0</v>
      </c>
      <c r="V48" s="35">
        <f t="shared" si="7"/>
        <v>0</v>
      </c>
      <c r="W48" s="35">
        <f t="shared" si="8"/>
        <v>4</v>
      </c>
      <c r="X48" s="36">
        <f t="shared" si="9"/>
        <v>1</v>
      </c>
      <c r="Y48" s="37">
        <f t="shared" si="10"/>
        <v>0</v>
      </c>
      <c r="Z48" s="37">
        <f t="shared" si="11"/>
        <v>0</v>
      </c>
      <c r="AA48" s="38">
        <f t="shared" si="12"/>
        <v>0</v>
      </c>
      <c r="AB48" s="36">
        <f t="shared" si="13"/>
        <v>0</v>
      </c>
      <c r="AC48" s="35">
        <f t="shared" si="14"/>
        <v>0</v>
      </c>
      <c r="AD48" s="39">
        <f t="shared" si="15"/>
        <v>0</v>
      </c>
      <c r="AE48" s="35">
        <f t="shared" si="16"/>
        <v>0</v>
      </c>
      <c r="AF48" s="40">
        <f t="shared" si="2"/>
        <v>0</v>
      </c>
      <c r="AG48" s="39">
        <f t="shared" si="17"/>
        <v>0</v>
      </c>
      <c r="AH48" s="41">
        <f t="shared" si="18"/>
        <v>0</v>
      </c>
      <c r="AI48" s="37">
        <f t="shared" si="19"/>
        <v>0</v>
      </c>
      <c r="AJ48" s="39">
        <f t="shared" si="20"/>
        <v>0</v>
      </c>
      <c r="AK48" s="39">
        <f t="shared" si="21"/>
        <v>0</v>
      </c>
      <c r="AL48" s="37">
        <f t="shared" si="22"/>
        <v>0</v>
      </c>
      <c r="AM48" s="36">
        <v>0.7</v>
      </c>
      <c r="AN48" s="35">
        <f t="shared" si="3"/>
        <v>0</v>
      </c>
      <c r="AO48" s="39">
        <f t="shared" si="23"/>
        <v>0</v>
      </c>
      <c r="AP48" s="36">
        <f t="shared" si="24"/>
        <v>1.2</v>
      </c>
      <c r="AQ48" s="39">
        <f t="shared" si="25"/>
        <v>0</v>
      </c>
    </row>
    <row r="49" spans="2:43">
      <c r="B49" s="63"/>
      <c r="C49" s="5"/>
      <c r="D49" s="64"/>
      <c r="E49" s="65"/>
      <c r="F49" s="150"/>
      <c r="G49" s="7" t="str">
        <f t="shared" si="26"/>
        <v/>
      </c>
      <c r="H49" s="62"/>
      <c r="I49" s="69"/>
      <c r="J49" s="69"/>
      <c r="K49" s="71"/>
      <c r="L49" s="7" t="str">
        <f t="shared" si="27"/>
        <v/>
      </c>
      <c r="M49" s="104"/>
      <c r="N49" s="104"/>
      <c r="O49" s="158"/>
      <c r="P49" s="161"/>
      <c r="Q49" s="34"/>
      <c r="R49" s="35">
        <f t="shared" si="4"/>
        <v>0</v>
      </c>
      <c r="S49" s="36">
        <f t="shared" si="5"/>
        <v>1.1499999999999999</v>
      </c>
      <c r="T49" s="35">
        <f>IF(Summary!$I$7=1,0,IF($C49&lt;&gt;"",VLOOKUP($C49,$B$129:$P$176,9),0))</f>
        <v>0</v>
      </c>
      <c r="U49" s="35">
        <f t="shared" si="6"/>
        <v>0</v>
      </c>
      <c r="V49" s="35">
        <f t="shared" si="7"/>
        <v>0</v>
      </c>
      <c r="W49" s="35">
        <f t="shared" si="8"/>
        <v>4</v>
      </c>
      <c r="X49" s="36">
        <f t="shared" si="9"/>
        <v>1</v>
      </c>
      <c r="Y49" s="37">
        <f t="shared" si="10"/>
        <v>0</v>
      </c>
      <c r="Z49" s="37">
        <f t="shared" si="11"/>
        <v>0</v>
      </c>
      <c r="AA49" s="38">
        <f t="shared" si="12"/>
        <v>0</v>
      </c>
      <c r="AB49" s="36">
        <f t="shared" si="13"/>
        <v>0</v>
      </c>
      <c r="AC49" s="35">
        <f t="shared" si="14"/>
        <v>0</v>
      </c>
      <c r="AD49" s="39">
        <f t="shared" si="15"/>
        <v>0</v>
      </c>
      <c r="AE49" s="35">
        <f t="shared" si="16"/>
        <v>0</v>
      </c>
      <c r="AF49" s="40">
        <f t="shared" si="2"/>
        <v>0</v>
      </c>
      <c r="AG49" s="39">
        <f t="shared" si="17"/>
        <v>0</v>
      </c>
      <c r="AH49" s="41">
        <f t="shared" si="18"/>
        <v>0</v>
      </c>
      <c r="AI49" s="37">
        <f t="shared" si="19"/>
        <v>0</v>
      </c>
      <c r="AJ49" s="39">
        <f t="shared" si="20"/>
        <v>0</v>
      </c>
      <c r="AK49" s="39">
        <f t="shared" si="21"/>
        <v>0</v>
      </c>
      <c r="AL49" s="37">
        <f t="shared" si="22"/>
        <v>0</v>
      </c>
      <c r="AM49" s="36">
        <v>0.7</v>
      </c>
      <c r="AN49" s="35">
        <f t="shared" si="3"/>
        <v>0</v>
      </c>
      <c r="AO49" s="39">
        <f t="shared" si="23"/>
        <v>0</v>
      </c>
      <c r="AP49" s="36">
        <f t="shared" si="24"/>
        <v>1.2</v>
      </c>
      <c r="AQ49" s="39">
        <f t="shared" si="25"/>
        <v>0</v>
      </c>
    </row>
    <row r="50" spans="2:43">
      <c r="B50" s="63"/>
      <c r="C50" s="5"/>
      <c r="D50" s="64"/>
      <c r="E50" s="65"/>
      <c r="F50" s="150"/>
      <c r="G50" s="7" t="str">
        <f t="shared" si="26"/>
        <v/>
      </c>
      <c r="H50" s="62"/>
      <c r="I50" s="69"/>
      <c r="J50" s="69"/>
      <c r="K50" s="71"/>
      <c r="L50" s="7" t="str">
        <f t="shared" si="27"/>
        <v/>
      </c>
      <c r="M50" s="104"/>
      <c r="N50" s="104"/>
      <c r="O50" s="158"/>
      <c r="P50" s="161"/>
      <c r="Q50" s="34"/>
      <c r="R50" s="35">
        <f t="shared" si="4"/>
        <v>0</v>
      </c>
      <c r="S50" s="36">
        <f t="shared" si="5"/>
        <v>1.1499999999999999</v>
      </c>
      <c r="T50" s="35">
        <f>IF(Summary!$I$7=1,0,IF($C50&lt;&gt;"",VLOOKUP($C50,$B$129:$P$176,9),0))</f>
        <v>0</v>
      </c>
      <c r="U50" s="35">
        <f t="shared" si="6"/>
        <v>0</v>
      </c>
      <c r="V50" s="35">
        <f t="shared" si="7"/>
        <v>0</v>
      </c>
      <c r="W50" s="35">
        <f t="shared" si="8"/>
        <v>4</v>
      </c>
      <c r="X50" s="36">
        <f t="shared" si="9"/>
        <v>1</v>
      </c>
      <c r="Y50" s="37">
        <f t="shared" si="10"/>
        <v>0</v>
      </c>
      <c r="Z50" s="37">
        <f t="shared" si="11"/>
        <v>0</v>
      </c>
      <c r="AA50" s="38">
        <f t="shared" si="12"/>
        <v>0</v>
      </c>
      <c r="AB50" s="36">
        <f t="shared" si="13"/>
        <v>0</v>
      </c>
      <c r="AC50" s="35">
        <f t="shared" si="14"/>
        <v>0</v>
      </c>
      <c r="AD50" s="39">
        <f t="shared" si="15"/>
        <v>0</v>
      </c>
      <c r="AE50" s="35">
        <f t="shared" si="16"/>
        <v>0</v>
      </c>
      <c r="AF50" s="40">
        <f t="shared" si="2"/>
        <v>0</v>
      </c>
      <c r="AG50" s="39">
        <f t="shared" si="17"/>
        <v>0</v>
      </c>
      <c r="AH50" s="41">
        <f t="shared" si="18"/>
        <v>0</v>
      </c>
      <c r="AI50" s="37">
        <f t="shared" si="19"/>
        <v>0</v>
      </c>
      <c r="AJ50" s="39">
        <f t="shared" si="20"/>
        <v>0</v>
      </c>
      <c r="AK50" s="39">
        <f t="shared" si="21"/>
        <v>0</v>
      </c>
      <c r="AL50" s="37">
        <f t="shared" si="22"/>
        <v>0</v>
      </c>
      <c r="AM50" s="36">
        <v>0.7</v>
      </c>
      <c r="AN50" s="35">
        <f t="shared" si="3"/>
        <v>0</v>
      </c>
      <c r="AO50" s="39">
        <f t="shared" si="23"/>
        <v>0</v>
      </c>
      <c r="AP50" s="36">
        <f t="shared" si="24"/>
        <v>1.2</v>
      </c>
      <c r="AQ50" s="39">
        <f t="shared" si="25"/>
        <v>0</v>
      </c>
    </row>
    <row r="51" spans="2:43">
      <c r="B51" s="63"/>
      <c r="C51" s="5"/>
      <c r="D51" s="64"/>
      <c r="E51" s="65"/>
      <c r="F51" s="150"/>
      <c r="G51" s="7" t="str">
        <f t="shared" si="26"/>
        <v/>
      </c>
      <c r="H51" s="62"/>
      <c r="I51" s="69"/>
      <c r="J51" s="69"/>
      <c r="K51" s="71"/>
      <c r="L51" s="7" t="str">
        <f t="shared" si="27"/>
        <v/>
      </c>
      <c r="M51" s="104"/>
      <c r="N51" s="104"/>
      <c r="O51" s="158"/>
      <c r="P51" s="161"/>
      <c r="Q51" s="34"/>
      <c r="R51" s="35">
        <f t="shared" si="4"/>
        <v>0</v>
      </c>
      <c r="S51" s="36">
        <f t="shared" si="5"/>
        <v>1.1499999999999999</v>
      </c>
      <c r="T51" s="35">
        <f>IF(Summary!$I$7=1,0,IF($C51&lt;&gt;"",VLOOKUP($C51,$B$129:$P$176,9),0))</f>
        <v>0</v>
      </c>
      <c r="U51" s="35">
        <f t="shared" si="6"/>
        <v>0</v>
      </c>
      <c r="V51" s="35">
        <f t="shared" si="7"/>
        <v>0</v>
      </c>
      <c r="W51" s="35">
        <f t="shared" si="8"/>
        <v>4</v>
      </c>
      <c r="X51" s="36">
        <f t="shared" si="9"/>
        <v>1</v>
      </c>
      <c r="Y51" s="37">
        <f t="shared" si="10"/>
        <v>0</v>
      </c>
      <c r="Z51" s="37">
        <f t="shared" si="11"/>
        <v>0</v>
      </c>
      <c r="AA51" s="38">
        <f t="shared" si="12"/>
        <v>0</v>
      </c>
      <c r="AB51" s="36">
        <f t="shared" si="13"/>
        <v>0</v>
      </c>
      <c r="AC51" s="35">
        <f t="shared" si="14"/>
        <v>0</v>
      </c>
      <c r="AD51" s="39">
        <f t="shared" si="15"/>
        <v>0</v>
      </c>
      <c r="AE51" s="35">
        <f t="shared" si="16"/>
        <v>0</v>
      </c>
      <c r="AF51" s="40">
        <f t="shared" si="2"/>
        <v>0</v>
      </c>
      <c r="AG51" s="39">
        <f t="shared" si="17"/>
        <v>0</v>
      </c>
      <c r="AH51" s="41">
        <f t="shared" si="18"/>
        <v>0</v>
      </c>
      <c r="AI51" s="37">
        <f t="shared" si="19"/>
        <v>0</v>
      </c>
      <c r="AJ51" s="39">
        <f t="shared" si="20"/>
        <v>0</v>
      </c>
      <c r="AK51" s="39">
        <f t="shared" si="21"/>
        <v>0</v>
      </c>
      <c r="AL51" s="37">
        <f t="shared" si="22"/>
        <v>0</v>
      </c>
      <c r="AM51" s="36">
        <v>0.7</v>
      </c>
      <c r="AN51" s="35">
        <f t="shared" si="3"/>
        <v>0</v>
      </c>
      <c r="AO51" s="39">
        <f t="shared" si="23"/>
        <v>0</v>
      </c>
      <c r="AP51" s="36">
        <f t="shared" si="24"/>
        <v>1.2</v>
      </c>
      <c r="AQ51" s="39">
        <f t="shared" si="25"/>
        <v>0</v>
      </c>
    </row>
    <row r="52" spans="2:43">
      <c r="B52" s="63"/>
      <c r="C52" s="5"/>
      <c r="D52" s="64"/>
      <c r="E52" s="65"/>
      <c r="F52" s="150"/>
      <c r="G52" s="7" t="str">
        <f t="shared" si="26"/>
        <v/>
      </c>
      <c r="H52" s="62"/>
      <c r="I52" s="69"/>
      <c r="J52" s="69"/>
      <c r="K52" s="71"/>
      <c r="L52" s="7" t="str">
        <f t="shared" si="27"/>
        <v/>
      </c>
      <c r="M52" s="104"/>
      <c r="N52" s="104"/>
      <c r="O52" s="158"/>
      <c r="P52" s="161"/>
      <c r="Q52" s="34"/>
      <c r="R52" s="35">
        <f t="shared" si="4"/>
        <v>0</v>
      </c>
      <c r="S52" s="36">
        <f t="shared" si="5"/>
        <v>1.1499999999999999</v>
      </c>
      <c r="T52" s="35">
        <f>IF(Summary!$I$7=1,0,IF($C52&lt;&gt;"",VLOOKUP($C52,$B$129:$P$176,9),0))</f>
        <v>0</v>
      </c>
      <c r="U52" s="35">
        <f t="shared" si="6"/>
        <v>0</v>
      </c>
      <c r="V52" s="35">
        <f t="shared" si="7"/>
        <v>0</v>
      </c>
      <c r="W52" s="35">
        <f t="shared" si="8"/>
        <v>4</v>
      </c>
      <c r="X52" s="36">
        <f t="shared" si="9"/>
        <v>1</v>
      </c>
      <c r="Y52" s="37">
        <f t="shared" si="10"/>
        <v>0</v>
      </c>
      <c r="Z52" s="37">
        <f t="shared" si="11"/>
        <v>0</v>
      </c>
      <c r="AA52" s="38">
        <f t="shared" si="12"/>
        <v>0</v>
      </c>
      <c r="AB52" s="36">
        <f t="shared" si="13"/>
        <v>0</v>
      </c>
      <c r="AC52" s="35">
        <f t="shared" si="14"/>
        <v>0</v>
      </c>
      <c r="AD52" s="39">
        <f t="shared" si="15"/>
        <v>0</v>
      </c>
      <c r="AE52" s="35">
        <f t="shared" si="16"/>
        <v>0</v>
      </c>
      <c r="AF52" s="40">
        <f t="shared" si="2"/>
        <v>0</v>
      </c>
      <c r="AG52" s="39">
        <f t="shared" si="17"/>
        <v>0</v>
      </c>
      <c r="AH52" s="41">
        <f t="shared" si="18"/>
        <v>0</v>
      </c>
      <c r="AI52" s="37">
        <f t="shared" si="19"/>
        <v>0</v>
      </c>
      <c r="AJ52" s="39">
        <f t="shared" si="20"/>
        <v>0</v>
      </c>
      <c r="AK52" s="39">
        <f t="shared" si="21"/>
        <v>0</v>
      </c>
      <c r="AL52" s="37">
        <f t="shared" si="22"/>
        <v>0</v>
      </c>
      <c r="AM52" s="36">
        <v>0.7</v>
      </c>
      <c r="AN52" s="35">
        <f t="shared" si="3"/>
        <v>0</v>
      </c>
      <c r="AO52" s="39">
        <f t="shared" si="23"/>
        <v>0</v>
      </c>
      <c r="AP52" s="36">
        <f t="shared" si="24"/>
        <v>1.2</v>
      </c>
      <c r="AQ52" s="39">
        <f t="shared" si="25"/>
        <v>0</v>
      </c>
    </row>
    <row r="53" spans="2:43">
      <c r="B53" s="63"/>
      <c r="C53" s="5"/>
      <c r="D53" s="64"/>
      <c r="E53" s="65"/>
      <c r="F53" s="150"/>
      <c r="G53" s="7" t="str">
        <f t="shared" si="26"/>
        <v/>
      </c>
      <c r="H53" s="62"/>
      <c r="I53" s="69"/>
      <c r="J53" s="69"/>
      <c r="K53" s="71"/>
      <c r="L53" s="7" t="str">
        <f t="shared" si="27"/>
        <v/>
      </c>
      <c r="M53" s="104"/>
      <c r="N53" s="104"/>
      <c r="O53" s="158"/>
      <c r="P53" s="161"/>
      <c r="Q53" s="34"/>
      <c r="R53" s="35">
        <f t="shared" si="4"/>
        <v>0</v>
      </c>
      <c r="S53" s="36">
        <f t="shared" si="5"/>
        <v>1.1499999999999999</v>
      </c>
      <c r="T53" s="35">
        <f>IF(Summary!$I$7=1,0,IF($C53&lt;&gt;"",VLOOKUP($C53,$B$129:$P$176,9),0))</f>
        <v>0</v>
      </c>
      <c r="U53" s="35">
        <f t="shared" si="6"/>
        <v>0</v>
      </c>
      <c r="V53" s="35">
        <f t="shared" si="7"/>
        <v>0</v>
      </c>
      <c r="W53" s="35">
        <f t="shared" si="8"/>
        <v>4</v>
      </c>
      <c r="X53" s="36">
        <f t="shared" si="9"/>
        <v>1</v>
      </c>
      <c r="Y53" s="37">
        <f t="shared" si="10"/>
        <v>0</v>
      </c>
      <c r="Z53" s="37">
        <f t="shared" si="11"/>
        <v>0</v>
      </c>
      <c r="AA53" s="38">
        <f t="shared" si="12"/>
        <v>0</v>
      </c>
      <c r="AB53" s="36">
        <f t="shared" si="13"/>
        <v>0</v>
      </c>
      <c r="AC53" s="35">
        <f t="shared" si="14"/>
        <v>0</v>
      </c>
      <c r="AD53" s="39">
        <f t="shared" si="15"/>
        <v>0</v>
      </c>
      <c r="AE53" s="35">
        <f t="shared" si="16"/>
        <v>0</v>
      </c>
      <c r="AF53" s="40">
        <f t="shared" si="2"/>
        <v>0</v>
      </c>
      <c r="AG53" s="39">
        <f t="shared" si="17"/>
        <v>0</v>
      </c>
      <c r="AH53" s="41">
        <f t="shared" si="18"/>
        <v>0</v>
      </c>
      <c r="AI53" s="37">
        <f t="shared" si="19"/>
        <v>0</v>
      </c>
      <c r="AJ53" s="39">
        <f t="shared" si="20"/>
        <v>0</v>
      </c>
      <c r="AK53" s="39">
        <f t="shared" si="21"/>
        <v>0</v>
      </c>
      <c r="AL53" s="37">
        <f t="shared" si="22"/>
        <v>0</v>
      </c>
      <c r="AM53" s="36">
        <v>0.7</v>
      </c>
      <c r="AN53" s="35">
        <f t="shared" si="3"/>
        <v>0</v>
      </c>
      <c r="AO53" s="39">
        <f t="shared" si="23"/>
        <v>0</v>
      </c>
      <c r="AP53" s="36">
        <f t="shared" si="24"/>
        <v>1.2</v>
      </c>
      <c r="AQ53" s="39">
        <f t="shared" si="25"/>
        <v>0</v>
      </c>
    </row>
    <row r="54" spans="2:43">
      <c r="B54" s="63"/>
      <c r="C54" s="5"/>
      <c r="D54" s="64"/>
      <c r="E54" s="65"/>
      <c r="F54" s="150"/>
      <c r="G54" s="7" t="str">
        <f t="shared" si="26"/>
        <v/>
      </c>
      <c r="H54" s="62"/>
      <c r="I54" s="69"/>
      <c r="J54" s="69"/>
      <c r="K54" s="71"/>
      <c r="L54" s="7" t="str">
        <f t="shared" si="27"/>
        <v/>
      </c>
      <c r="M54" s="104"/>
      <c r="N54" s="104"/>
      <c r="O54" s="158"/>
      <c r="P54" s="161"/>
      <c r="Q54" s="34"/>
      <c r="R54" s="35">
        <f t="shared" si="4"/>
        <v>0</v>
      </c>
      <c r="S54" s="36">
        <f t="shared" si="5"/>
        <v>1.1499999999999999</v>
      </c>
      <c r="T54" s="35">
        <f>IF(Summary!$I$7=1,0,IF($C54&lt;&gt;"",VLOOKUP($C54,$B$129:$P$176,9),0))</f>
        <v>0</v>
      </c>
      <c r="U54" s="35">
        <f t="shared" si="6"/>
        <v>0</v>
      </c>
      <c r="V54" s="35">
        <f t="shared" si="7"/>
        <v>0</v>
      </c>
      <c r="W54" s="35">
        <f t="shared" si="8"/>
        <v>4</v>
      </c>
      <c r="X54" s="36">
        <f t="shared" si="9"/>
        <v>1</v>
      </c>
      <c r="Y54" s="37">
        <f t="shared" si="10"/>
        <v>0</v>
      </c>
      <c r="Z54" s="37">
        <f t="shared" si="11"/>
        <v>0</v>
      </c>
      <c r="AA54" s="38">
        <f t="shared" si="12"/>
        <v>0</v>
      </c>
      <c r="AB54" s="36">
        <f t="shared" si="13"/>
        <v>0</v>
      </c>
      <c r="AC54" s="35">
        <f t="shared" si="14"/>
        <v>0</v>
      </c>
      <c r="AD54" s="39">
        <f t="shared" si="15"/>
        <v>0</v>
      </c>
      <c r="AE54" s="35">
        <f t="shared" si="16"/>
        <v>0</v>
      </c>
      <c r="AF54" s="40">
        <f t="shared" si="2"/>
        <v>0</v>
      </c>
      <c r="AG54" s="39">
        <f t="shared" si="17"/>
        <v>0</v>
      </c>
      <c r="AH54" s="41">
        <f t="shared" si="18"/>
        <v>0</v>
      </c>
      <c r="AI54" s="37">
        <f t="shared" si="19"/>
        <v>0</v>
      </c>
      <c r="AJ54" s="39">
        <f t="shared" si="20"/>
        <v>0</v>
      </c>
      <c r="AK54" s="39">
        <f t="shared" si="21"/>
        <v>0</v>
      </c>
      <c r="AL54" s="37">
        <f t="shared" si="22"/>
        <v>0</v>
      </c>
      <c r="AM54" s="36">
        <v>0.7</v>
      </c>
      <c r="AN54" s="35">
        <f t="shared" si="3"/>
        <v>0</v>
      </c>
      <c r="AO54" s="39">
        <f t="shared" si="23"/>
        <v>0</v>
      </c>
      <c r="AP54" s="36">
        <f t="shared" si="24"/>
        <v>1.2</v>
      </c>
      <c r="AQ54" s="39">
        <f t="shared" si="25"/>
        <v>0</v>
      </c>
    </row>
    <row r="55" spans="2:43">
      <c r="B55" s="63"/>
      <c r="C55" s="5"/>
      <c r="D55" s="64"/>
      <c r="E55" s="65"/>
      <c r="F55" s="150"/>
      <c r="G55" s="7" t="str">
        <f t="shared" si="26"/>
        <v/>
      </c>
      <c r="H55" s="62"/>
      <c r="I55" s="69"/>
      <c r="J55" s="69"/>
      <c r="K55" s="71"/>
      <c r="L55" s="7" t="str">
        <f t="shared" si="27"/>
        <v/>
      </c>
      <c r="M55" s="104"/>
      <c r="N55" s="104"/>
      <c r="O55" s="158"/>
      <c r="P55" s="161"/>
      <c r="Q55" s="34"/>
      <c r="R55" s="35">
        <f t="shared" si="4"/>
        <v>0</v>
      </c>
      <c r="S55" s="36">
        <f t="shared" si="5"/>
        <v>1.1499999999999999</v>
      </c>
      <c r="T55" s="35">
        <f>IF(Summary!$I$7=1,0,IF($C55&lt;&gt;"",VLOOKUP($C55,$B$129:$P$176,9),0))</f>
        <v>0</v>
      </c>
      <c r="U55" s="35">
        <f t="shared" si="6"/>
        <v>0</v>
      </c>
      <c r="V55" s="35">
        <f t="shared" si="7"/>
        <v>0</v>
      </c>
      <c r="W55" s="35">
        <f t="shared" si="8"/>
        <v>4</v>
      </c>
      <c r="X55" s="36">
        <f t="shared" si="9"/>
        <v>1</v>
      </c>
      <c r="Y55" s="37">
        <f t="shared" si="10"/>
        <v>0</v>
      </c>
      <c r="Z55" s="37">
        <f t="shared" si="11"/>
        <v>0</v>
      </c>
      <c r="AA55" s="38">
        <f t="shared" si="12"/>
        <v>0</v>
      </c>
      <c r="AB55" s="36">
        <f t="shared" si="13"/>
        <v>0</v>
      </c>
      <c r="AC55" s="35">
        <f t="shared" si="14"/>
        <v>0</v>
      </c>
      <c r="AD55" s="39">
        <f t="shared" si="15"/>
        <v>0</v>
      </c>
      <c r="AE55" s="35">
        <f t="shared" si="16"/>
        <v>0</v>
      </c>
      <c r="AF55" s="40">
        <f t="shared" si="2"/>
        <v>0</v>
      </c>
      <c r="AG55" s="39">
        <f t="shared" si="17"/>
        <v>0</v>
      </c>
      <c r="AH55" s="41">
        <f t="shared" si="18"/>
        <v>0</v>
      </c>
      <c r="AI55" s="37">
        <f t="shared" si="19"/>
        <v>0</v>
      </c>
      <c r="AJ55" s="39">
        <f t="shared" si="20"/>
        <v>0</v>
      </c>
      <c r="AK55" s="39">
        <f t="shared" si="21"/>
        <v>0</v>
      </c>
      <c r="AL55" s="37">
        <f t="shared" si="22"/>
        <v>0</v>
      </c>
      <c r="AM55" s="36">
        <v>0.7</v>
      </c>
      <c r="AN55" s="35">
        <f t="shared" si="3"/>
        <v>0</v>
      </c>
      <c r="AO55" s="39">
        <f t="shared" si="23"/>
        <v>0</v>
      </c>
      <c r="AP55" s="36">
        <f t="shared" si="24"/>
        <v>1.2</v>
      </c>
      <c r="AQ55" s="39">
        <f t="shared" si="25"/>
        <v>0</v>
      </c>
    </row>
    <row r="56" spans="2:43">
      <c r="B56" s="63"/>
      <c r="C56" s="5"/>
      <c r="D56" s="64"/>
      <c r="E56" s="65"/>
      <c r="F56" s="150"/>
      <c r="G56" s="7" t="str">
        <f t="shared" si="26"/>
        <v/>
      </c>
      <c r="H56" s="62"/>
      <c r="I56" s="69"/>
      <c r="J56" s="69"/>
      <c r="K56" s="71"/>
      <c r="L56" s="7" t="str">
        <f t="shared" si="27"/>
        <v/>
      </c>
      <c r="M56" s="104"/>
      <c r="N56" s="104"/>
      <c r="O56" s="158"/>
      <c r="P56" s="161"/>
      <c r="Q56" s="34"/>
      <c r="R56" s="35">
        <f t="shared" si="4"/>
        <v>0</v>
      </c>
      <c r="S56" s="36">
        <f t="shared" si="5"/>
        <v>1.1499999999999999</v>
      </c>
      <c r="T56" s="35">
        <f>IF(Summary!$I$7=1,0,IF($C56&lt;&gt;"",VLOOKUP($C56,$B$129:$P$176,9),0))</f>
        <v>0</v>
      </c>
      <c r="U56" s="35">
        <f t="shared" si="6"/>
        <v>0</v>
      </c>
      <c r="V56" s="35">
        <f t="shared" si="7"/>
        <v>0</v>
      </c>
      <c r="W56" s="35">
        <f t="shared" si="8"/>
        <v>4</v>
      </c>
      <c r="X56" s="36">
        <f t="shared" si="9"/>
        <v>1</v>
      </c>
      <c r="Y56" s="37">
        <f t="shared" si="10"/>
        <v>0</v>
      </c>
      <c r="Z56" s="37">
        <f t="shared" si="11"/>
        <v>0</v>
      </c>
      <c r="AA56" s="38">
        <f t="shared" si="12"/>
        <v>0</v>
      </c>
      <c r="AB56" s="36">
        <f t="shared" si="13"/>
        <v>0</v>
      </c>
      <c r="AC56" s="35">
        <f t="shared" si="14"/>
        <v>0</v>
      </c>
      <c r="AD56" s="39">
        <f t="shared" si="15"/>
        <v>0</v>
      </c>
      <c r="AE56" s="35">
        <f t="shared" si="16"/>
        <v>0</v>
      </c>
      <c r="AF56" s="40">
        <f t="shared" si="2"/>
        <v>0</v>
      </c>
      <c r="AG56" s="39">
        <f t="shared" si="17"/>
        <v>0</v>
      </c>
      <c r="AH56" s="41">
        <f t="shared" si="18"/>
        <v>0</v>
      </c>
      <c r="AI56" s="37">
        <f t="shared" si="19"/>
        <v>0</v>
      </c>
      <c r="AJ56" s="39">
        <f t="shared" si="20"/>
        <v>0</v>
      </c>
      <c r="AK56" s="39">
        <f t="shared" si="21"/>
        <v>0</v>
      </c>
      <c r="AL56" s="37">
        <f t="shared" si="22"/>
        <v>0</v>
      </c>
      <c r="AM56" s="36">
        <v>0.7</v>
      </c>
      <c r="AN56" s="35">
        <f t="shared" si="3"/>
        <v>0</v>
      </c>
      <c r="AO56" s="39">
        <f t="shared" si="23"/>
        <v>0</v>
      </c>
      <c r="AP56" s="36">
        <f t="shared" si="24"/>
        <v>1.2</v>
      </c>
      <c r="AQ56" s="39">
        <f t="shared" si="25"/>
        <v>0</v>
      </c>
    </row>
    <row r="57" spans="2:43">
      <c r="B57" s="63"/>
      <c r="C57" s="5"/>
      <c r="D57" s="64"/>
      <c r="E57" s="65"/>
      <c r="F57" s="150"/>
      <c r="G57" s="7" t="str">
        <f t="shared" si="26"/>
        <v/>
      </c>
      <c r="H57" s="62"/>
      <c r="I57" s="69"/>
      <c r="J57" s="69"/>
      <c r="K57" s="71"/>
      <c r="L57" s="7" t="str">
        <f t="shared" si="27"/>
        <v/>
      </c>
      <c r="M57" s="104"/>
      <c r="N57" s="104"/>
      <c r="O57" s="158"/>
      <c r="P57" s="161"/>
      <c r="Q57" s="34"/>
      <c r="R57" s="35">
        <f t="shared" si="4"/>
        <v>0</v>
      </c>
      <c r="S57" s="36">
        <f t="shared" si="5"/>
        <v>1.1499999999999999</v>
      </c>
      <c r="T57" s="35">
        <f>IF(Summary!$I$7=1,0,IF($C57&lt;&gt;"",VLOOKUP($C57,$B$129:$P$176,9),0))</f>
        <v>0</v>
      </c>
      <c r="U57" s="35">
        <f t="shared" si="6"/>
        <v>0</v>
      </c>
      <c r="V57" s="35">
        <f t="shared" si="7"/>
        <v>0</v>
      </c>
      <c r="W57" s="35">
        <f t="shared" si="8"/>
        <v>4</v>
      </c>
      <c r="X57" s="36">
        <f t="shared" si="9"/>
        <v>1</v>
      </c>
      <c r="Y57" s="37">
        <f t="shared" si="10"/>
        <v>0</v>
      </c>
      <c r="Z57" s="37">
        <f t="shared" si="11"/>
        <v>0</v>
      </c>
      <c r="AA57" s="38">
        <f t="shared" si="12"/>
        <v>0</v>
      </c>
      <c r="AB57" s="36">
        <f t="shared" si="13"/>
        <v>0</v>
      </c>
      <c r="AC57" s="35">
        <f t="shared" si="14"/>
        <v>0</v>
      </c>
      <c r="AD57" s="39">
        <f t="shared" si="15"/>
        <v>0</v>
      </c>
      <c r="AE57" s="35">
        <f t="shared" si="16"/>
        <v>0</v>
      </c>
      <c r="AF57" s="40">
        <f t="shared" si="2"/>
        <v>0</v>
      </c>
      <c r="AG57" s="39">
        <f t="shared" si="17"/>
        <v>0</v>
      </c>
      <c r="AH57" s="41">
        <f t="shared" si="18"/>
        <v>0</v>
      </c>
      <c r="AI57" s="37">
        <f t="shared" si="19"/>
        <v>0</v>
      </c>
      <c r="AJ57" s="39">
        <f t="shared" si="20"/>
        <v>0</v>
      </c>
      <c r="AK57" s="39">
        <f t="shared" si="21"/>
        <v>0</v>
      </c>
      <c r="AL57" s="37">
        <f t="shared" si="22"/>
        <v>0</v>
      </c>
      <c r="AM57" s="36">
        <v>0.7</v>
      </c>
      <c r="AN57" s="35">
        <f t="shared" si="3"/>
        <v>0</v>
      </c>
      <c r="AO57" s="39">
        <f t="shared" si="23"/>
        <v>0</v>
      </c>
      <c r="AP57" s="36">
        <f t="shared" si="24"/>
        <v>1.2</v>
      </c>
      <c r="AQ57" s="39">
        <f t="shared" si="25"/>
        <v>0</v>
      </c>
    </row>
    <row r="58" spans="2:43">
      <c r="B58" s="63"/>
      <c r="C58" s="5"/>
      <c r="D58" s="64"/>
      <c r="E58" s="65"/>
      <c r="F58" s="150"/>
      <c r="G58" s="7" t="str">
        <f t="shared" si="26"/>
        <v/>
      </c>
      <c r="H58" s="62"/>
      <c r="I58" s="69"/>
      <c r="J58" s="69"/>
      <c r="K58" s="71"/>
      <c r="L58" s="7" t="str">
        <f t="shared" si="27"/>
        <v/>
      </c>
      <c r="M58" s="104"/>
      <c r="N58" s="104"/>
      <c r="O58" s="158"/>
      <c r="P58" s="161"/>
      <c r="Q58" s="34"/>
      <c r="R58" s="35">
        <f t="shared" si="4"/>
        <v>0</v>
      </c>
      <c r="S58" s="36">
        <f t="shared" si="5"/>
        <v>1.1499999999999999</v>
      </c>
      <c r="T58" s="35">
        <f>IF(Summary!$I$7=1,0,IF($C58&lt;&gt;"",VLOOKUP($C58,$B$129:$P$176,9),0))</f>
        <v>0</v>
      </c>
      <c r="U58" s="35">
        <f t="shared" si="6"/>
        <v>0</v>
      </c>
      <c r="V58" s="35">
        <f t="shared" si="7"/>
        <v>0</v>
      </c>
      <c r="W58" s="35">
        <f t="shared" si="8"/>
        <v>4</v>
      </c>
      <c r="X58" s="36">
        <f t="shared" si="9"/>
        <v>1</v>
      </c>
      <c r="Y58" s="37">
        <f t="shared" si="10"/>
        <v>0</v>
      </c>
      <c r="Z58" s="37">
        <f t="shared" si="11"/>
        <v>0</v>
      </c>
      <c r="AA58" s="38">
        <f t="shared" si="12"/>
        <v>0</v>
      </c>
      <c r="AB58" s="36">
        <f t="shared" si="13"/>
        <v>0</v>
      </c>
      <c r="AC58" s="35">
        <f t="shared" si="14"/>
        <v>0</v>
      </c>
      <c r="AD58" s="39">
        <f t="shared" si="15"/>
        <v>0</v>
      </c>
      <c r="AE58" s="35">
        <f t="shared" si="16"/>
        <v>0</v>
      </c>
      <c r="AF58" s="40">
        <f t="shared" si="2"/>
        <v>0</v>
      </c>
      <c r="AG58" s="39">
        <f t="shared" si="17"/>
        <v>0</v>
      </c>
      <c r="AH58" s="41">
        <f t="shared" si="18"/>
        <v>0</v>
      </c>
      <c r="AI58" s="37">
        <f t="shared" si="19"/>
        <v>0</v>
      </c>
      <c r="AJ58" s="39">
        <f t="shared" si="20"/>
        <v>0</v>
      </c>
      <c r="AK58" s="39">
        <f t="shared" si="21"/>
        <v>0</v>
      </c>
      <c r="AL58" s="37">
        <f t="shared" si="22"/>
        <v>0</v>
      </c>
      <c r="AM58" s="36">
        <v>0.7</v>
      </c>
      <c r="AN58" s="35">
        <f t="shared" si="3"/>
        <v>0</v>
      </c>
      <c r="AO58" s="39">
        <f t="shared" si="23"/>
        <v>0</v>
      </c>
      <c r="AP58" s="36">
        <f t="shared" si="24"/>
        <v>1.2</v>
      </c>
      <c r="AQ58" s="39">
        <f t="shared" si="25"/>
        <v>0</v>
      </c>
    </row>
    <row r="59" spans="2:43">
      <c r="B59" s="63"/>
      <c r="C59" s="5"/>
      <c r="D59" s="64"/>
      <c r="E59" s="65"/>
      <c r="F59" s="150"/>
      <c r="G59" s="7" t="str">
        <f t="shared" si="26"/>
        <v/>
      </c>
      <c r="H59" s="62"/>
      <c r="I59" s="69"/>
      <c r="J59" s="69"/>
      <c r="K59" s="71"/>
      <c r="L59" s="7" t="str">
        <f t="shared" si="27"/>
        <v/>
      </c>
      <c r="M59" s="104"/>
      <c r="N59" s="104"/>
      <c r="O59" s="158"/>
      <c r="P59" s="161"/>
      <c r="Q59" s="34"/>
      <c r="R59" s="35">
        <f t="shared" si="4"/>
        <v>0</v>
      </c>
      <c r="S59" s="36">
        <f t="shared" si="5"/>
        <v>1.1499999999999999</v>
      </c>
      <c r="T59" s="35">
        <f>IF(Summary!$I$7=1,0,IF($C59&lt;&gt;"",VLOOKUP($C59,$B$129:$P$176,9),0))</f>
        <v>0</v>
      </c>
      <c r="U59" s="35">
        <f t="shared" si="6"/>
        <v>0</v>
      </c>
      <c r="V59" s="35">
        <f t="shared" si="7"/>
        <v>0</v>
      </c>
      <c r="W59" s="35">
        <f t="shared" si="8"/>
        <v>4</v>
      </c>
      <c r="X59" s="36">
        <f t="shared" si="9"/>
        <v>1</v>
      </c>
      <c r="Y59" s="37">
        <f t="shared" si="10"/>
        <v>0</v>
      </c>
      <c r="Z59" s="37">
        <f t="shared" si="11"/>
        <v>0</v>
      </c>
      <c r="AA59" s="38">
        <f t="shared" si="12"/>
        <v>0</v>
      </c>
      <c r="AB59" s="36">
        <f t="shared" si="13"/>
        <v>0</v>
      </c>
      <c r="AC59" s="35">
        <f t="shared" si="14"/>
        <v>0</v>
      </c>
      <c r="AD59" s="39">
        <f t="shared" si="15"/>
        <v>0</v>
      </c>
      <c r="AE59" s="35">
        <f t="shared" si="16"/>
        <v>0</v>
      </c>
      <c r="AF59" s="40">
        <f t="shared" si="2"/>
        <v>0</v>
      </c>
      <c r="AG59" s="39">
        <f t="shared" si="17"/>
        <v>0</v>
      </c>
      <c r="AH59" s="41">
        <f t="shared" si="18"/>
        <v>0</v>
      </c>
      <c r="AI59" s="37">
        <f t="shared" si="19"/>
        <v>0</v>
      </c>
      <c r="AJ59" s="39">
        <f t="shared" si="20"/>
        <v>0</v>
      </c>
      <c r="AK59" s="39">
        <f t="shared" si="21"/>
        <v>0</v>
      </c>
      <c r="AL59" s="37">
        <f t="shared" si="22"/>
        <v>0</v>
      </c>
      <c r="AM59" s="36">
        <v>0.7</v>
      </c>
      <c r="AN59" s="35">
        <f t="shared" si="3"/>
        <v>0</v>
      </c>
      <c r="AO59" s="39">
        <f t="shared" si="23"/>
        <v>0</v>
      </c>
      <c r="AP59" s="36">
        <f t="shared" si="24"/>
        <v>1.2</v>
      </c>
      <c r="AQ59" s="39">
        <f t="shared" si="25"/>
        <v>0</v>
      </c>
    </row>
    <row r="60" spans="2:43">
      <c r="B60" s="63"/>
      <c r="C60" s="5"/>
      <c r="D60" s="64"/>
      <c r="E60" s="65"/>
      <c r="F60" s="150"/>
      <c r="G60" s="7" t="str">
        <f t="shared" si="26"/>
        <v/>
      </c>
      <c r="H60" s="62"/>
      <c r="I60" s="69"/>
      <c r="J60" s="69"/>
      <c r="K60" s="71"/>
      <c r="L60" s="7" t="str">
        <f t="shared" si="27"/>
        <v/>
      </c>
      <c r="M60" s="104"/>
      <c r="N60" s="104"/>
      <c r="O60" s="158"/>
      <c r="P60" s="161"/>
      <c r="Q60" s="34"/>
      <c r="R60" s="35">
        <f t="shared" si="4"/>
        <v>0</v>
      </c>
      <c r="S60" s="36">
        <f t="shared" si="5"/>
        <v>1.1499999999999999</v>
      </c>
      <c r="T60" s="35">
        <f>IF(Summary!$I$7=1,0,IF($C60&lt;&gt;"",VLOOKUP($C60,$B$129:$P$176,9),0))</f>
        <v>0</v>
      </c>
      <c r="U60" s="35">
        <f t="shared" si="6"/>
        <v>0</v>
      </c>
      <c r="V60" s="35">
        <f t="shared" si="7"/>
        <v>0</v>
      </c>
      <c r="W60" s="35">
        <f t="shared" si="8"/>
        <v>4</v>
      </c>
      <c r="X60" s="36">
        <f t="shared" si="9"/>
        <v>1</v>
      </c>
      <c r="Y60" s="37">
        <f t="shared" si="10"/>
        <v>0</v>
      </c>
      <c r="Z60" s="37">
        <f t="shared" si="11"/>
        <v>0</v>
      </c>
      <c r="AA60" s="38">
        <f t="shared" si="12"/>
        <v>0</v>
      </c>
      <c r="AB60" s="36">
        <f t="shared" si="13"/>
        <v>0</v>
      </c>
      <c r="AC60" s="35">
        <f t="shared" si="14"/>
        <v>0</v>
      </c>
      <c r="AD60" s="39">
        <f t="shared" si="15"/>
        <v>0</v>
      </c>
      <c r="AE60" s="35">
        <f t="shared" si="16"/>
        <v>0</v>
      </c>
      <c r="AF60" s="40">
        <f t="shared" si="2"/>
        <v>0</v>
      </c>
      <c r="AG60" s="39">
        <f t="shared" si="17"/>
        <v>0</v>
      </c>
      <c r="AH60" s="41">
        <f t="shared" si="18"/>
        <v>0</v>
      </c>
      <c r="AI60" s="37">
        <f t="shared" si="19"/>
        <v>0</v>
      </c>
      <c r="AJ60" s="39">
        <f t="shared" si="20"/>
        <v>0</v>
      </c>
      <c r="AK60" s="39">
        <f t="shared" si="21"/>
        <v>0</v>
      </c>
      <c r="AL60" s="37">
        <f t="shared" si="22"/>
        <v>0</v>
      </c>
      <c r="AM60" s="36">
        <v>0.7</v>
      </c>
      <c r="AN60" s="35">
        <f t="shared" si="3"/>
        <v>0</v>
      </c>
      <c r="AO60" s="39">
        <f t="shared" si="23"/>
        <v>0</v>
      </c>
      <c r="AP60" s="36">
        <f t="shared" si="24"/>
        <v>1.2</v>
      </c>
      <c r="AQ60" s="39">
        <f t="shared" si="25"/>
        <v>0</v>
      </c>
    </row>
    <row r="61" spans="2:43">
      <c r="B61" s="63"/>
      <c r="C61" s="5"/>
      <c r="D61" s="64"/>
      <c r="E61" s="65"/>
      <c r="F61" s="150"/>
      <c r="G61" s="7" t="str">
        <f t="shared" si="26"/>
        <v/>
      </c>
      <c r="H61" s="62"/>
      <c r="I61" s="69"/>
      <c r="J61" s="69"/>
      <c r="K61" s="71"/>
      <c r="L61" s="7" t="str">
        <f t="shared" si="27"/>
        <v/>
      </c>
      <c r="M61" s="104"/>
      <c r="N61" s="104"/>
      <c r="O61" s="158"/>
      <c r="P61" s="161"/>
      <c r="Q61" s="34"/>
      <c r="R61" s="35">
        <f t="shared" si="4"/>
        <v>0</v>
      </c>
      <c r="S61" s="36">
        <f t="shared" si="5"/>
        <v>1.1499999999999999</v>
      </c>
      <c r="T61" s="35">
        <f>IF(Summary!$I$7=1,0,IF($C61&lt;&gt;"",VLOOKUP($C61,$B$129:$P$176,9),0))</f>
        <v>0</v>
      </c>
      <c r="U61" s="35">
        <f t="shared" si="6"/>
        <v>0</v>
      </c>
      <c r="V61" s="35">
        <f t="shared" si="7"/>
        <v>0</v>
      </c>
      <c r="W61" s="35">
        <f t="shared" si="8"/>
        <v>4</v>
      </c>
      <c r="X61" s="36">
        <f t="shared" si="9"/>
        <v>1</v>
      </c>
      <c r="Y61" s="37">
        <f t="shared" si="10"/>
        <v>0</v>
      </c>
      <c r="Z61" s="37">
        <f t="shared" si="11"/>
        <v>0</v>
      </c>
      <c r="AA61" s="38">
        <f t="shared" si="12"/>
        <v>0</v>
      </c>
      <c r="AB61" s="36">
        <f t="shared" si="13"/>
        <v>0</v>
      </c>
      <c r="AC61" s="35">
        <f t="shared" si="14"/>
        <v>0</v>
      </c>
      <c r="AD61" s="39">
        <f t="shared" si="15"/>
        <v>0</v>
      </c>
      <c r="AE61" s="35">
        <f t="shared" si="16"/>
        <v>0</v>
      </c>
      <c r="AF61" s="40">
        <f t="shared" si="2"/>
        <v>0</v>
      </c>
      <c r="AG61" s="39">
        <f t="shared" si="17"/>
        <v>0</v>
      </c>
      <c r="AH61" s="41">
        <f t="shared" si="18"/>
        <v>0</v>
      </c>
      <c r="AI61" s="37">
        <f t="shared" si="19"/>
        <v>0</v>
      </c>
      <c r="AJ61" s="39">
        <f t="shared" si="20"/>
        <v>0</v>
      </c>
      <c r="AK61" s="39">
        <f t="shared" si="21"/>
        <v>0</v>
      </c>
      <c r="AL61" s="37">
        <f t="shared" si="22"/>
        <v>0</v>
      </c>
      <c r="AM61" s="36">
        <v>0.7</v>
      </c>
      <c r="AN61" s="35">
        <f t="shared" si="3"/>
        <v>0</v>
      </c>
      <c r="AO61" s="39">
        <f t="shared" si="23"/>
        <v>0</v>
      </c>
      <c r="AP61" s="36">
        <f t="shared" si="24"/>
        <v>1.2</v>
      </c>
      <c r="AQ61" s="39">
        <f t="shared" si="25"/>
        <v>0</v>
      </c>
    </row>
    <row r="62" spans="2:43">
      <c r="B62" s="63"/>
      <c r="C62" s="5"/>
      <c r="D62" s="64"/>
      <c r="E62" s="65"/>
      <c r="F62" s="150"/>
      <c r="G62" s="7" t="str">
        <f t="shared" si="26"/>
        <v/>
      </c>
      <c r="H62" s="62"/>
      <c r="I62" s="69"/>
      <c r="J62" s="69"/>
      <c r="K62" s="71"/>
      <c r="L62" s="7" t="str">
        <f t="shared" si="27"/>
        <v/>
      </c>
      <c r="M62" s="104"/>
      <c r="N62" s="104"/>
      <c r="O62" s="158"/>
      <c r="P62" s="161"/>
      <c r="Q62" s="34"/>
      <c r="R62" s="35">
        <f t="shared" si="4"/>
        <v>0</v>
      </c>
      <c r="S62" s="36">
        <f t="shared" si="5"/>
        <v>1.1499999999999999</v>
      </c>
      <c r="T62" s="35">
        <f>IF(Summary!$I$7=1,0,IF($C62&lt;&gt;"",VLOOKUP($C62,$B$129:$P$176,9),0))</f>
        <v>0</v>
      </c>
      <c r="U62" s="35">
        <f t="shared" si="6"/>
        <v>0</v>
      </c>
      <c r="V62" s="35">
        <f t="shared" si="7"/>
        <v>0</v>
      </c>
      <c r="W62" s="35">
        <f t="shared" si="8"/>
        <v>4</v>
      </c>
      <c r="X62" s="36">
        <f t="shared" si="9"/>
        <v>1</v>
      </c>
      <c r="Y62" s="37">
        <f t="shared" si="10"/>
        <v>0</v>
      </c>
      <c r="Z62" s="37">
        <f t="shared" si="11"/>
        <v>0</v>
      </c>
      <c r="AA62" s="38">
        <f t="shared" si="12"/>
        <v>0</v>
      </c>
      <c r="AB62" s="36">
        <f t="shared" si="13"/>
        <v>0</v>
      </c>
      <c r="AC62" s="35">
        <f t="shared" si="14"/>
        <v>0</v>
      </c>
      <c r="AD62" s="39">
        <f t="shared" si="15"/>
        <v>0</v>
      </c>
      <c r="AE62" s="35">
        <f t="shared" si="16"/>
        <v>0</v>
      </c>
      <c r="AF62" s="40">
        <f t="shared" si="2"/>
        <v>0</v>
      </c>
      <c r="AG62" s="39">
        <f t="shared" si="17"/>
        <v>0</v>
      </c>
      <c r="AH62" s="41">
        <f t="shared" si="18"/>
        <v>0</v>
      </c>
      <c r="AI62" s="37">
        <f t="shared" si="19"/>
        <v>0</v>
      </c>
      <c r="AJ62" s="39">
        <f t="shared" si="20"/>
        <v>0</v>
      </c>
      <c r="AK62" s="39">
        <f t="shared" si="21"/>
        <v>0</v>
      </c>
      <c r="AL62" s="37">
        <f t="shared" si="22"/>
        <v>0</v>
      </c>
      <c r="AM62" s="36">
        <v>0.7</v>
      </c>
      <c r="AN62" s="35">
        <f t="shared" si="3"/>
        <v>0</v>
      </c>
      <c r="AO62" s="39">
        <f t="shared" si="23"/>
        <v>0</v>
      </c>
      <c r="AP62" s="36">
        <f t="shared" si="24"/>
        <v>1.2</v>
      </c>
      <c r="AQ62" s="39">
        <f t="shared" si="25"/>
        <v>0</v>
      </c>
    </row>
    <row r="63" spans="2:43">
      <c r="B63" s="63"/>
      <c r="C63" s="5"/>
      <c r="D63" s="64"/>
      <c r="E63" s="65"/>
      <c r="F63" s="150"/>
      <c r="G63" s="7" t="str">
        <f t="shared" si="26"/>
        <v/>
      </c>
      <c r="H63" s="62"/>
      <c r="I63" s="69"/>
      <c r="J63" s="69"/>
      <c r="K63" s="71"/>
      <c r="L63" s="7" t="str">
        <f t="shared" si="27"/>
        <v/>
      </c>
      <c r="M63" s="104"/>
      <c r="N63" s="104"/>
      <c r="O63" s="158"/>
      <c r="P63" s="161"/>
      <c r="Q63" s="34"/>
      <c r="R63" s="35">
        <f t="shared" si="4"/>
        <v>0</v>
      </c>
      <c r="S63" s="36">
        <f t="shared" si="5"/>
        <v>1.1499999999999999</v>
      </c>
      <c r="T63" s="35">
        <f>IF(Summary!$I$7=1,0,IF($C63&lt;&gt;"",VLOOKUP($C63,$B$129:$P$176,9),0))</f>
        <v>0</v>
      </c>
      <c r="U63" s="35">
        <f t="shared" si="6"/>
        <v>0</v>
      </c>
      <c r="V63" s="35">
        <f t="shared" si="7"/>
        <v>0</v>
      </c>
      <c r="W63" s="35">
        <f t="shared" si="8"/>
        <v>4</v>
      </c>
      <c r="X63" s="36">
        <f t="shared" si="9"/>
        <v>1</v>
      </c>
      <c r="Y63" s="37">
        <f t="shared" si="10"/>
        <v>0</v>
      </c>
      <c r="Z63" s="37">
        <f t="shared" si="11"/>
        <v>0</v>
      </c>
      <c r="AA63" s="38">
        <f t="shared" si="12"/>
        <v>0</v>
      </c>
      <c r="AB63" s="36">
        <f t="shared" si="13"/>
        <v>0</v>
      </c>
      <c r="AC63" s="35">
        <f t="shared" si="14"/>
        <v>0</v>
      </c>
      <c r="AD63" s="39">
        <f t="shared" si="15"/>
        <v>0</v>
      </c>
      <c r="AE63" s="35">
        <f t="shared" si="16"/>
        <v>0</v>
      </c>
      <c r="AF63" s="40">
        <f t="shared" si="2"/>
        <v>0</v>
      </c>
      <c r="AG63" s="39">
        <f t="shared" si="17"/>
        <v>0</v>
      </c>
      <c r="AH63" s="41">
        <f t="shared" si="18"/>
        <v>0</v>
      </c>
      <c r="AI63" s="37">
        <f t="shared" si="19"/>
        <v>0</v>
      </c>
      <c r="AJ63" s="39">
        <f t="shared" si="20"/>
        <v>0</v>
      </c>
      <c r="AK63" s="39">
        <f t="shared" si="21"/>
        <v>0</v>
      </c>
      <c r="AL63" s="37">
        <f t="shared" si="22"/>
        <v>0</v>
      </c>
      <c r="AM63" s="36">
        <v>0.7</v>
      </c>
      <c r="AN63" s="35">
        <f t="shared" si="3"/>
        <v>0</v>
      </c>
      <c r="AO63" s="39">
        <f t="shared" si="23"/>
        <v>0</v>
      </c>
      <c r="AP63" s="36">
        <f t="shared" si="24"/>
        <v>1.2</v>
      </c>
      <c r="AQ63" s="39">
        <f t="shared" si="25"/>
        <v>0</v>
      </c>
    </row>
    <row r="64" spans="2:43">
      <c r="B64" s="63"/>
      <c r="C64" s="5"/>
      <c r="D64" s="64"/>
      <c r="E64" s="65"/>
      <c r="F64" s="150"/>
      <c r="G64" s="7" t="str">
        <f t="shared" si="26"/>
        <v/>
      </c>
      <c r="H64" s="62"/>
      <c r="I64" s="69"/>
      <c r="J64" s="69"/>
      <c r="K64" s="71"/>
      <c r="L64" s="7" t="str">
        <f t="shared" si="27"/>
        <v/>
      </c>
      <c r="M64" s="104"/>
      <c r="N64" s="104"/>
      <c r="O64" s="158"/>
      <c r="P64" s="161"/>
      <c r="Q64" s="34"/>
      <c r="R64" s="35">
        <f t="shared" si="4"/>
        <v>0</v>
      </c>
      <c r="S64" s="36">
        <f t="shared" si="5"/>
        <v>1.1499999999999999</v>
      </c>
      <c r="T64" s="35">
        <f>IF(Summary!$I$7=1,0,IF($C64&lt;&gt;"",VLOOKUP($C64,$B$129:$P$176,9),0))</f>
        <v>0</v>
      </c>
      <c r="U64" s="35">
        <f t="shared" si="6"/>
        <v>0</v>
      </c>
      <c r="V64" s="35">
        <f t="shared" si="7"/>
        <v>0</v>
      </c>
      <c r="W64" s="35">
        <f t="shared" si="8"/>
        <v>4</v>
      </c>
      <c r="X64" s="36">
        <f t="shared" si="9"/>
        <v>1</v>
      </c>
      <c r="Y64" s="37">
        <f t="shared" si="10"/>
        <v>0</v>
      </c>
      <c r="Z64" s="37">
        <f t="shared" si="11"/>
        <v>0</v>
      </c>
      <c r="AA64" s="38">
        <f t="shared" si="12"/>
        <v>0</v>
      </c>
      <c r="AB64" s="36">
        <f t="shared" si="13"/>
        <v>0</v>
      </c>
      <c r="AC64" s="35">
        <f t="shared" si="14"/>
        <v>0</v>
      </c>
      <c r="AD64" s="39">
        <f t="shared" si="15"/>
        <v>0</v>
      </c>
      <c r="AE64" s="35">
        <f t="shared" si="16"/>
        <v>0</v>
      </c>
      <c r="AF64" s="40">
        <f t="shared" si="2"/>
        <v>0</v>
      </c>
      <c r="AG64" s="39">
        <f t="shared" si="17"/>
        <v>0</v>
      </c>
      <c r="AH64" s="41">
        <f t="shared" si="18"/>
        <v>0</v>
      </c>
      <c r="AI64" s="37">
        <f t="shared" si="19"/>
        <v>0</v>
      </c>
      <c r="AJ64" s="39">
        <f t="shared" si="20"/>
        <v>0</v>
      </c>
      <c r="AK64" s="39">
        <f t="shared" si="21"/>
        <v>0</v>
      </c>
      <c r="AL64" s="37">
        <f t="shared" si="22"/>
        <v>0</v>
      </c>
      <c r="AM64" s="36">
        <v>0.7</v>
      </c>
      <c r="AN64" s="35">
        <f t="shared" si="3"/>
        <v>0</v>
      </c>
      <c r="AO64" s="39">
        <f t="shared" si="23"/>
        <v>0</v>
      </c>
      <c r="AP64" s="36">
        <f t="shared" si="24"/>
        <v>1.2</v>
      </c>
      <c r="AQ64" s="39">
        <f t="shared" si="25"/>
        <v>0</v>
      </c>
    </row>
    <row r="65" spans="2:43">
      <c r="B65" s="63"/>
      <c r="C65" s="5"/>
      <c r="D65" s="64"/>
      <c r="E65" s="65"/>
      <c r="F65" s="150"/>
      <c r="G65" s="7" t="str">
        <f t="shared" si="26"/>
        <v/>
      </c>
      <c r="H65" s="62"/>
      <c r="I65" s="69"/>
      <c r="J65" s="69"/>
      <c r="K65" s="71"/>
      <c r="L65" s="7" t="str">
        <f t="shared" si="27"/>
        <v/>
      </c>
      <c r="M65" s="104"/>
      <c r="N65" s="104"/>
      <c r="O65" s="158"/>
      <c r="P65" s="161"/>
      <c r="Q65" s="34"/>
      <c r="R65" s="35">
        <f t="shared" si="4"/>
        <v>0</v>
      </c>
      <c r="S65" s="36">
        <f t="shared" si="5"/>
        <v>1.1499999999999999</v>
      </c>
      <c r="T65" s="35">
        <f>IF(Summary!$I$7=1,0,IF($C65&lt;&gt;"",VLOOKUP($C65,$B$129:$P$176,9),0))</f>
        <v>0</v>
      </c>
      <c r="U65" s="35">
        <f t="shared" si="6"/>
        <v>0</v>
      </c>
      <c r="V65" s="35">
        <f t="shared" si="7"/>
        <v>0</v>
      </c>
      <c r="W65" s="35">
        <f t="shared" si="8"/>
        <v>4</v>
      </c>
      <c r="X65" s="36">
        <f t="shared" si="9"/>
        <v>1</v>
      </c>
      <c r="Y65" s="37">
        <f t="shared" si="10"/>
        <v>0</v>
      </c>
      <c r="Z65" s="37">
        <f t="shared" si="11"/>
        <v>0</v>
      </c>
      <c r="AA65" s="38">
        <f t="shared" si="12"/>
        <v>0</v>
      </c>
      <c r="AB65" s="36">
        <f t="shared" si="13"/>
        <v>0</v>
      </c>
      <c r="AC65" s="35">
        <f t="shared" si="14"/>
        <v>0</v>
      </c>
      <c r="AD65" s="39">
        <f t="shared" si="15"/>
        <v>0</v>
      </c>
      <c r="AE65" s="35">
        <f t="shared" si="16"/>
        <v>0</v>
      </c>
      <c r="AF65" s="40">
        <f t="shared" si="2"/>
        <v>0</v>
      </c>
      <c r="AG65" s="39">
        <f t="shared" si="17"/>
        <v>0</v>
      </c>
      <c r="AH65" s="41">
        <f t="shared" si="18"/>
        <v>0</v>
      </c>
      <c r="AI65" s="37">
        <f t="shared" si="19"/>
        <v>0</v>
      </c>
      <c r="AJ65" s="39">
        <f t="shared" si="20"/>
        <v>0</v>
      </c>
      <c r="AK65" s="39">
        <f t="shared" si="21"/>
        <v>0</v>
      </c>
      <c r="AL65" s="37">
        <f t="shared" si="22"/>
        <v>0</v>
      </c>
      <c r="AM65" s="36">
        <v>0.7</v>
      </c>
      <c r="AN65" s="35">
        <f t="shared" si="3"/>
        <v>0</v>
      </c>
      <c r="AO65" s="39">
        <f t="shared" si="23"/>
        <v>0</v>
      </c>
      <c r="AP65" s="36">
        <f t="shared" si="24"/>
        <v>1.2</v>
      </c>
      <c r="AQ65" s="39">
        <f t="shared" si="25"/>
        <v>0</v>
      </c>
    </row>
    <row r="66" spans="2:43">
      <c r="B66" s="63"/>
      <c r="C66" s="5"/>
      <c r="D66" s="64"/>
      <c r="E66" s="65"/>
      <c r="F66" s="150"/>
      <c r="G66" s="7" t="str">
        <f t="shared" si="26"/>
        <v/>
      </c>
      <c r="H66" s="62"/>
      <c r="I66" s="69"/>
      <c r="J66" s="69"/>
      <c r="K66" s="71"/>
      <c r="L66" s="7" t="str">
        <f t="shared" si="27"/>
        <v/>
      </c>
      <c r="M66" s="104"/>
      <c r="N66" s="104"/>
      <c r="O66" s="158"/>
      <c r="P66" s="161"/>
      <c r="Q66" s="34"/>
      <c r="R66" s="35">
        <f t="shared" si="4"/>
        <v>0</v>
      </c>
      <c r="S66" s="36">
        <f t="shared" si="5"/>
        <v>1.1499999999999999</v>
      </c>
      <c r="T66" s="35">
        <f>IF(Summary!$I$7=1,0,IF($C66&lt;&gt;"",VLOOKUP($C66,$B$129:$P$176,9),0))</f>
        <v>0</v>
      </c>
      <c r="U66" s="35">
        <f t="shared" si="6"/>
        <v>0</v>
      </c>
      <c r="V66" s="35">
        <f t="shared" si="7"/>
        <v>0</v>
      </c>
      <c r="W66" s="35">
        <f t="shared" si="8"/>
        <v>4</v>
      </c>
      <c r="X66" s="36">
        <f t="shared" si="9"/>
        <v>1</v>
      </c>
      <c r="Y66" s="37">
        <f t="shared" si="10"/>
        <v>0</v>
      </c>
      <c r="Z66" s="37">
        <f t="shared" si="11"/>
        <v>0</v>
      </c>
      <c r="AA66" s="38">
        <f t="shared" si="12"/>
        <v>0</v>
      </c>
      <c r="AB66" s="36">
        <f t="shared" si="13"/>
        <v>0</v>
      </c>
      <c r="AC66" s="35">
        <f t="shared" si="14"/>
        <v>0</v>
      </c>
      <c r="AD66" s="39">
        <f t="shared" si="15"/>
        <v>0</v>
      </c>
      <c r="AE66" s="35">
        <f t="shared" si="16"/>
        <v>0</v>
      </c>
      <c r="AF66" s="40">
        <f t="shared" si="2"/>
        <v>0</v>
      </c>
      <c r="AG66" s="39">
        <f t="shared" si="17"/>
        <v>0</v>
      </c>
      <c r="AH66" s="41">
        <f t="shared" si="18"/>
        <v>0</v>
      </c>
      <c r="AI66" s="37">
        <f t="shared" si="19"/>
        <v>0</v>
      </c>
      <c r="AJ66" s="39">
        <f t="shared" si="20"/>
        <v>0</v>
      </c>
      <c r="AK66" s="39">
        <f t="shared" si="21"/>
        <v>0</v>
      </c>
      <c r="AL66" s="37">
        <f t="shared" si="22"/>
        <v>0</v>
      </c>
      <c r="AM66" s="36">
        <v>0.7</v>
      </c>
      <c r="AN66" s="35">
        <f t="shared" si="3"/>
        <v>0</v>
      </c>
      <c r="AO66" s="39">
        <f t="shared" si="23"/>
        <v>0</v>
      </c>
      <c r="AP66" s="36">
        <f t="shared" si="24"/>
        <v>1.2</v>
      </c>
      <c r="AQ66" s="39">
        <f t="shared" si="25"/>
        <v>0</v>
      </c>
    </row>
    <row r="67" spans="2:43">
      <c r="B67" s="63"/>
      <c r="C67" s="5"/>
      <c r="D67" s="64"/>
      <c r="E67" s="65"/>
      <c r="F67" s="150"/>
      <c r="G67" s="7" t="str">
        <f t="shared" si="26"/>
        <v/>
      </c>
      <c r="H67" s="62"/>
      <c r="I67" s="69"/>
      <c r="J67" s="69"/>
      <c r="K67" s="71"/>
      <c r="L67" s="7" t="str">
        <f t="shared" si="27"/>
        <v/>
      </c>
      <c r="M67" s="104"/>
      <c r="N67" s="104"/>
      <c r="O67" s="158"/>
      <c r="P67" s="161"/>
      <c r="Q67" s="34"/>
      <c r="R67" s="35">
        <f t="shared" si="4"/>
        <v>0</v>
      </c>
      <c r="S67" s="36">
        <f t="shared" si="5"/>
        <v>1.1499999999999999</v>
      </c>
      <c r="T67" s="35">
        <f>IF(Summary!$I$7=1,0,IF($C67&lt;&gt;"",VLOOKUP($C67,$B$129:$P$176,9),0))</f>
        <v>0</v>
      </c>
      <c r="U67" s="35">
        <f t="shared" si="6"/>
        <v>0</v>
      </c>
      <c r="V67" s="35">
        <f t="shared" si="7"/>
        <v>0</v>
      </c>
      <c r="W67" s="35">
        <f t="shared" si="8"/>
        <v>4</v>
      </c>
      <c r="X67" s="36">
        <f t="shared" si="9"/>
        <v>1</v>
      </c>
      <c r="Y67" s="37">
        <f t="shared" si="10"/>
        <v>0</v>
      </c>
      <c r="Z67" s="37">
        <f t="shared" si="11"/>
        <v>0</v>
      </c>
      <c r="AA67" s="38">
        <f t="shared" si="12"/>
        <v>0</v>
      </c>
      <c r="AB67" s="36">
        <f t="shared" si="13"/>
        <v>0</v>
      </c>
      <c r="AC67" s="35">
        <f t="shared" si="14"/>
        <v>0</v>
      </c>
      <c r="AD67" s="39">
        <f t="shared" si="15"/>
        <v>0</v>
      </c>
      <c r="AE67" s="35">
        <f t="shared" si="16"/>
        <v>0</v>
      </c>
      <c r="AF67" s="40">
        <f t="shared" si="2"/>
        <v>0</v>
      </c>
      <c r="AG67" s="39">
        <f t="shared" si="17"/>
        <v>0</v>
      </c>
      <c r="AH67" s="41">
        <f t="shared" si="18"/>
        <v>0</v>
      </c>
      <c r="AI67" s="37">
        <f t="shared" si="19"/>
        <v>0</v>
      </c>
      <c r="AJ67" s="39">
        <f t="shared" si="20"/>
        <v>0</v>
      </c>
      <c r="AK67" s="39">
        <f t="shared" si="21"/>
        <v>0</v>
      </c>
      <c r="AL67" s="37">
        <f t="shared" si="22"/>
        <v>0</v>
      </c>
      <c r="AM67" s="36">
        <v>0.7</v>
      </c>
      <c r="AN67" s="35">
        <f t="shared" si="3"/>
        <v>0</v>
      </c>
      <c r="AO67" s="39">
        <f t="shared" si="23"/>
        <v>0</v>
      </c>
      <c r="AP67" s="36">
        <f t="shared" si="24"/>
        <v>1.2</v>
      </c>
      <c r="AQ67" s="39">
        <f t="shared" si="25"/>
        <v>0</v>
      </c>
    </row>
    <row r="68" spans="2:43">
      <c r="B68" s="63"/>
      <c r="C68" s="5"/>
      <c r="D68" s="64"/>
      <c r="E68" s="65"/>
      <c r="F68" s="150"/>
      <c r="G68" s="7" t="str">
        <f t="shared" si="26"/>
        <v/>
      </c>
      <c r="H68" s="62"/>
      <c r="I68" s="69"/>
      <c r="J68" s="69"/>
      <c r="K68" s="71"/>
      <c r="L68" s="7" t="str">
        <f t="shared" si="27"/>
        <v/>
      </c>
      <c r="M68" s="104"/>
      <c r="N68" s="104"/>
      <c r="O68" s="158"/>
      <c r="P68" s="161"/>
      <c r="Q68" s="34"/>
      <c r="R68" s="35">
        <f t="shared" si="4"/>
        <v>0</v>
      </c>
      <c r="S68" s="36">
        <f t="shared" si="5"/>
        <v>1.1499999999999999</v>
      </c>
      <c r="T68" s="35">
        <f>IF(Summary!$I$7=1,0,IF($C68&lt;&gt;"",VLOOKUP($C68,$B$129:$P$176,9),0))</f>
        <v>0</v>
      </c>
      <c r="U68" s="35">
        <f t="shared" si="6"/>
        <v>0</v>
      </c>
      <c r="V68" s="35">
        <f t="shared" si="7"/>
        <v>0</v>
      </c>
      <c r="W68" s="35">
        <f t="shared" si="8"/>
        <v>4</v>
      </c>
      <c r="X68" s="36">
        <f t="shared" si="9"/>
        <v>1</v>
      </c>
      <c r="Y68" s="37">
        <f t="shared" si="10"/>
        <v>0</v>
      </c>
      <c r="Z68" s="37">
        <f t="shared" si="11"/>
        <v>0</v>
      </c>
      <c r="AA68" s="38">
        <f t="shared" si="12"/>
        <v>0</v>
      </c>
      <c r="AB68" s="36">
        <f t="shared" si="13"/>
        <v>0</v>
      </c>
      <c r="AC68" s="35">
        <f t="shared" si="14"/>
        <v>0</v>
      </c>
      <c r="AD68" s="39">
        <f t="shared" si="15"/>
        <v>0</v>
      </c>
      <c r="AE68" s="35">
        <f t="shared" si="16"/>
        <v>0</v>
      </c>
      <c r="AF68" s="40">
        <f t="shared" si="2"/>
        <v>0</v>
      </c>
      <c r="AG68" s="39">
        <f t="shared" si="17"/>
        <v>0</v>
      </c>
      <c r="AH68" s="41">
        <f t="shared" si="18"/>
        <v>0</v>
      </c>
      <c r="AI68" s="37">
        <f t="shared" si="19"/>
        <v>0</v>
      </c>
      <c r="AJ68" s="39">
        <f t="shared" si="20"/>
        <v>0</v>
      </c>
      <c r="AK68" s="39">
        <f t="shared" si="21"/>
        <v>0</v>
      </c>
      <c r="AL68" s="37">
        <f t="shared" si="22"/>
        <v>0</v>
      </c>
      <c r="AM68" s="36">
        <v>0.7</v>
      </c>
      <c r="AN68" s="35">
        <f t="shared" si="3"/>
        <v>0</v>
      </c>
      <c r="AO68" s="39">
        <f t="shared" si="23"/>
        <v>0</v>
      </c>
      <c r="AP68" s="36">
        <f t="shared" si="24"/>
        <v>1.2</v>
      </c>
      <c r="AQ68" s="39">
        <f t="shared" si="25"/>
        <v>0</v>
      </c>
    </row>
    <row r="69" spans="2:43">
      <c r="B69" s="63"/>
      <c r="C69" s="5"/>
      <c r="D69" s="64"/>
      <c r="E69" s="65"/>
      <c r="F69" s="150"/>
      <c r="G69" s="7" t="str">
        <f t="shared" si="26"/>
        <v/>
      </c>
      <c r="H69" s="62"/>
      <c r="I69" s="69"/>
      <c r="J69" s="69"/>
      <c r="K69" s="71"/>
      <c r="L69" s="7" t="str">
        <f t="shared" si="27"/>
        <v/>
      </c>
      <c r="M69" s="104"/>
      <c r="N69" s="104"/>
      <c r="O69" s="158"/>
      <c r="P69" s="161"/>
      <c r="Q69" s="34"/>
      <c r="R69" s="35">
        <f t="shared" si="4"/>
        <v>0</v>
      </c>
      <c r="S69" s="36">
        <f t="shared" si="5"/>
        <v>1.1499999999999999</v>
      </c>
      <c r="T69" s="35">
        <f>IF(Summary!$I$7=1,0,IF($C69&lt;&gt;"",VLOOKUP($C69,$B$129:$P$176,9),0))</f>
        <v>0</v>
      </c>
      <c r="U69" s="35">
        <f t="shared" si="6"/>
        <v>0</v>
      </c>
      <c r="V69" s="35">
        <f t="shared" si="7"/>
        <v>0</v>
      </c>
      <c r="W69" s="35">
        <f t="shared" si="8"/>
        <v>4</v>
      </c>
      <c r="X69" s="36">
        <f t="shared" si="9"/>
        <v>1</v>
      </c>
      <c r="Y69" s="37">
        <f t="shared" si="10"/>
        <v>0</v>
      </c>
      <c r="Z69" s="37">
        <f t="shared" si="11"/>
        <v>0</v>
      </c>
      <c r="AA69" s="38">
        <f t="shared" si="12"/>
        <v>0</v>
      </c>
      <c r="AB69" s="36">
        <f t="shared" si="13"/>
        <v>0</v>
      </c>
      <c r="AC69" s="35">
        <f t="shared" si="14"/>
        <v>0</v>
      </c>
      <c r="AD69" s="39">
        <f t="shared" si="15"/>
        <v>0</v>
      </c>
      <c r="AE69" s="35">
        <f t="shared" si="16"/>
        <v>0</v>
      </c>
      <c r="AF69" s="40">
        <f t="shared" si="2"/>
        <v>0</v>
      </c>
      <c r="AG69" s="39">
        <f t="shared" si="17"/>
        <v>0</v>
      </c>
      <c r="AH69" s="41">
        <f t="shared" si="18"/>
        <v>0</v>
      </c>
      <c r="AI69" s="37">
        <f t="shared" si="19"/>
        <v>0</v>
      </c>
      <c r="AJ69" s="39">
        <f t="shared" si="20"/>
        <v>0</v>
      </c>
      <c r="AK69" s="39">
        <f t="shared" si="21"/>
        <v>0</v>
      </c>
      <c r="AL69" s="37">
        <f t="shared" si="22"/>
        <v>0</v>
      </c>
      <c r="AM69" s="36">
        <v>0.7</v>
      </c>
      <c r="AN69" s="35">
        <f t="shared" si="3"/>
        <v>0</v>
      </c>
      <c r="AO69" s="39">
        <f t="shared" si="23"/>
        <v>0</v>
      </c>
      <c r="AP69" s="36">
        <f t="shared" si="24"/>
        <v>1.2</v>
      </c>
      <c r="AQ69" s="39">
        <f t="shared" si="25"/>
        <v>0</v>
      </c>
    </row>
    <row r="70" spans="2:43">
      <c r="B70" s="63"/>
      <c r="C70" s="5"/>
      <c r="D70" s="64"/>
      <c r="E70" s="65"/>
      <c r="F70" s="150"/>
      <c r="G70" s="7" t="str">
        <f t="shared" si="26"/>
        <v/>
      </c>
      <c r="H70" s="62"/>
      <c r="I70" s="69"/>
      <c r="J70" s="69"/>
      <c r="K70" s="71"/>
      <c r="L70" s="7" t="str">
        <f t="shared" si="27"/>
        <v/>
      </c>
      <c r="M70" s="104"/>
      <c r="N70" s="104"/>
      <c r="O70" s="158"/>
      <c r="P70" s="161"/>
      <c r="Q70" s="34"/>
      <c r="R70" s="35">
        <f t="shared" si="4"/>
        <v>0</v>
      </c>
      <c r="S70" s="36">
        <f t="shared" si="5"/>
        <v>1.1499999999999999</v>
      </c>
      <c r="T70" s="35">
        <f>IF(Summary!$I$7=1,0,IF($C70&lt;&gt;"",VLOOKUP($C70,$B$129:$P$176,9),0))</f>
        <v>0</v>
      </c>
      <c r="U70" s="35">
        <f t="shared" si="6"/>
        <v>0</v>
      </c>
      <c r="V70" s="35">
        <f t="shared" si="7"/>
        <v>0</v>
      </c>
      <c r="W70" s="35">
        <f t="shared" si="8"/>
        <v>4</v>
      </c>
      <c r="X70" s="36">
        <f t="shared" si="9"/>
        <v>1</v>
      </c>
      <c r="Y70" s="37">
        <f t="shared" si="10"/>
        <v>0</v>
      </c>
      <c r="Z70" s="37">
        <f t="shared" si="11"/>
        <v>0</v>
      </c>
      <c r="AA70" s="38">
        <f t="shared" si="12"/>
        <v>0</v>
      </c>
      <c r="AB70" s="36">
        <f t="shared" si="13"/>
        <v>0</v>
      </c>
      <c r="AC70" s="35">
        <f t="shared" si="14"/>
        <v>0</v>
      </c>
      <c r="AD70" s="39">
        <f t="shared" si="15"/>
        <v>0</v>
      </c>
      <c r="AE70" s="35">
        <f t="shared" si="16"/>
        <v>0</v>
      </c>
      <c r="AF70" s="40">
        <f t="shared" si="2"/>
        <v>0</v>
      </c>
      <c r="AG70" s="39">
        <f t="shared" si="17"/>
        <v>0</v>
      </c>
      <c r="AH70" s="41">
        <f t="shared" si="18"/>
        <v>0</v>
      </c>
      <c r="AI70" s="37">
        <f t="shared" si="19"/>
        <v>0</v>
      </c>
      <c r="AJ70" s="39">
        <f t="shared" si="20"/>
        <v>0</v>
      </c>
      <c r="AK70" s="39">
        <f t="shared" si="21"/>
        <v>0</v>
      </c>
      <c r="AL70" s="37">
        <f t="shared" si="22"/>
        <v>0</v>
      </c>
      <c r="AM70" s="36">
        <v>0.7</v>
      </c>
      <c r="AN70" s="35">
        <f t="shared" si="3"/>
        <v>0</v>
      </c>
      <c r="AO70" s="39">
        <f t="shared" si="23"/>
        <v>0</v>
      </c>
      <c r="AP70" s="36">
        <f t="shared" si="24"/>
        <v>1.2</v>
      </c>
      <c r="AQ70" s="39">
        <f t="shared" si="25"/>
        <v>0</v>
      </c>
    </row>
    <row r="71" spans="2:43">
      <c r="B71" s="63"/>
      <c r="C71" s="5"/>
      <c r="D71" s="64"/>
      <c r="E71" s="65"/>
      <c r="F71" s="150"/>
      <c r="G71" s="7" t="str">
        <f t="shared" si="26"/>
        <v/>
      </c>
      <c r="H71" s="62"/>
      <c r="I71" s="69"/>
      <c r="J71" s="69"/>
      <c r="K71" s="71"/>
      <c r="L71" s="7" t="str">
        <f t="shared" si="27"/>
        <v/>
      </c>
      <c r="M71" s="104"/>
      <c r="N71" s="104"/>
      <c r="O71" s="158"/>
      <c r="P71" s="161"/>
      <c r="Q71" s="34"/>
      <c r="R71" s="35">
        <f t="shared" si="4"/>
        <v>0</v>
      </c>
      <c r="S71" s="36">
        <f t="shared" si="5"/>
        <v>1.1499999999999999</v>
      </c>
      <c r="T71" s="35">
        <f>IF(Summary!$I$7=1,0,IF($C71&lt;&gt;"",VLOOKUP($C71,$B$129:$P$176,9),0))</f>
        <v>0</v>
      </c>
      <c r="U71" s="35">
        <f t="shared" si="6"/>
        <v>0</v>
      </c>
      <c r="V71" s="35">
        <f t="shared" si="7"/>
        <v>0</v>
      </c>
      <c r="W71" s="35">
        <f t="shared" si="8"/>
        <v>4</v>
      </c>
      <c r="X71" s="36">
        <f t="shared" si="9"/>
        <v>1</v>
      </c>
      <c r="Y71" s="37">
        <f t="shared" si="10"/>
        <v>0</v>
      </c>
      <c r="Z71" s="37">
        <f t="shared" si="11"/>
        <v>0</v>
      </c>
      <c r="AA71" s="38">
        <f t="shared" si="12"/>
        <v>0</v>
      </c>
      <c r="AB71" s="36">
        <f t="shared" si="13"/>
        <v>0</v>
      </c>
      <c r="AC71" s="35">
        <f t="shared" si="14"/>
        <v>0</v>
      </c>
      <c r="AD71" s="39">
        <f t="shared" si="15"/>
        <v>0</v>
      </c>
      <c r="AE71" s="35">
        <f t="shared" si="16"/>
        <v>0</v>
      </c>
      <c r="AF71" s="40">
        <f t="shared" si="2"/>
        <v>0</v>
      </c>
      <c r="AG71" s="39">
        <f t="shared" si="17"/>
        <v>0</v>
      </c>
      <c r="AH71" s="41">
        <f t="shared" si="18"/>
        <v>0</v>
      </c>
      <c r="AI71" s="37">
        <f t="shared" si="19"/>
        <v>0</v>
      </c>
      <c r="AJ71" s="39">
        <f t="shared" si="20"/>
        <v>0</v>
      </c>
      <c r="AK71" s="39">
        <f t="shared" si="21"/>
        <v>0</v>
      </c>
      <c r="AL71" s="37">
        <f t="shared" si="22"/>
        <v>0</v>
      </c>
      <c r="AM71" s="36">
        <v>0.7</v>
      </c>
      <c r="AN71" s="35">
        <f t="shared" si="3"/>
        <v>0</v>
      </c>
      <c r="AO71" s="39">
        <f t="shared" si="23"/>
        <v>0</v>
      </c>
      <c r="AP71" s="36">
        <f t="shared" si="24"/>
        <v>1.2</v>
      </c>
      <c r="AQ71" s="39">
        <f t="shared" si="25"/>
        <v>0</v>
      </c>
    </row>
    <row r="72" spans="2:43">
      <c r="B72" s="63"/>
      <c r="C72" s="5"/>
      <c r="D72" s="64"/>
      <c r="E72" s="65"/>
      <c r="F72" s="150"/>
      <c r="G72" s="7" t="str">
        <f t="shared" si="26"/>
        <v/>
      </c>
      <c r="H72" s="62"/>
      <c r="I72" s="69"/>
      <c r="J72" s="69"/>
      <c r="K72" s="71"/>
      <c r="L72" s="7" t="str">
        <f t="shared" si="27"/>
        <v/>
      </c>
      <c r="M72" s="104"/>
      <c r="N72" s="104"/>
      <c r="O72" s="158"/>
      <c r="P72" s="161"/>
      <c r="Q72" s="34"/>
      <c r="R72" s="35">
        <f t="shared" si="4"/>
        <v>0</v>
      </c>
      <c r="S72" s="36">
        <f t="shared" si="5"/>
        <v>1.1499999999999999</v>
      </c>
      <c r="T72" s="35">
        <f>IF(Summary!$I$7=1,0,IF($C72&lt;&gt;"",VLOOKUP($C72,$B$129:$P$176,9),0))</f>
        <v>0</v>
      </c>
      <c r="U72" s="35">
        <f t="shared" si="6"/>
        <v>0</v>
      </c>
      <c r="V72" s="35">
        <f t="shared" si="7"/>
        <v>0</v>
      </c>
      <c r="W72" s="35">
        <f t="shared" si="8"/>
        <v>4</v>
      </c>
      <c r="X72" s="36">
        <f t="shared" si="9"/>
        <v>1</v>
      </c>
      <c r="Y72" s="37">
        <f t="shared" si="10"/>
        <v>0</v>
      </c>
      <c r="Z72" s="37">
        <f t="shared" si="11"/>
        <v>0</v>
      </c>
      <c r="AA72" s="38">
        <f t="shared" si="12"/>
        <v>0</v>
      </c>
      <c r="AB72" s="36">
        <f t="shared" si="13"/>
        <v>0</v>
      </c>
      <c r="AC72" s="35">
        <f t="shared" si="14"/>
        <v>0</v>
      </c>
      <c r="AD72" s="39">
        <f t="shared" si="15"/>
        <v>0</v>
      </c>
      <c r="AE72" s="35">
        <f t="shared" si="16"/>
        <v>0</v>
      </c>
      <c r="AF72" s="40">
        <f t="shared" si="2"/>
        <v>0</v>
      </c>
      <c r="AG72" s="39">
        <f t="shared" si="17"/>
        <v>0</v>
      </c>
      <c r="AH72" s="41">
        <f t="shared" si="18"/>
        <v>0</v>
      </c>
      <c r="AI72" s="37">
        <f t="shared" si="19"/>
        <v>0</v>
      </c>
      <c r="AJ72" s="39">
        <f t="shared" si="20"/>
        <v>0</v>
      </c>
      <c r="AK72" s="39">
        <f t="shared" si="21"/>
        <v>0</v>
      </c>
      <c r="AL72" s="37">
        <f t="shared" si="22"/>
        <v>0</v>
      </c>
      <c r="AM72" s="36">
        <v>0.7</v>
      </c>
      <c r="AN72" s="35">
        <f t="shared" si="3"/>
        <v>0</v>
      </c>
      <c r="AO72" s="39">
        <f t="shared" si="23"/>
        <v>0</v>
      </c>
      <c r="AP72" s="36">
        <f t="shared" si="24"/>
        <v>1.2</v>
      </c>
      <c r="AQ72" s="39">
        <f t="shared" si="25"/>
        <v>0</v>
      </c>
    </row>
    <row r="73" spans="2:43">
      <c r="B73" s="63"/>
      <c r="C73" s="5"/>
      <c r="D73" s="64"/>
      <c r="E73" s="65"/>
      <c r="F73" s="150"/>
      <c r="G73" s="7" t="str">
        <f t="shared" ref="G73:G108" si="28">IF($C73&lt;&gt;"",VLOOKUP($C73,$B$129:$P$176,7),"")</f>
        <v/>
      </c>
      <c r="H73" s="62"/>
      <c r="I73" s="69"/>
      <c r="J73" s="69"/>
      <c r="K73" s="71"/>
      <c r="L73" s="7" t="str">
        <f t="shared" ref="L73:L108" si="29">IF($C73&lt;&gt;"",VLOOKUP($C73,$B$129:$P$176,7),"")</f>
        <v/>
      </c>
      <c r="M73" s="104"/>
      <c r="N73" s="104"/>
      <c r="O73" s="158"/>
      <c r="P73" s="161"/>
      <c r="Q73" s="34"/>
      <c r="R73" s="35">
        <f t="shared" si="4"/>
        <v>0</v>
      </c>
      <c r="S73" s="36">
        <f t="shared" si="5"/>
        <v>1.1499999999999999</v>
      </c>
      <c r="T73" s="35">
        <f>IF(Summary!$I$7=1,0,IF($C73&lt;&gt;"",VLOOKUP($C73,$B$129:$P$176,9),0))</f>
        <v>0</v>
      </c>
      <c r="U73" s="35">
        <f t="shared" si="6"/>
        <v>0</v>
      </c>
      <c r="V73" s="35">
        <f t="shared" si="7"/>
        <v>0</v>
      </c>
      <c r="W73" s="35">
        <f t="shared" si="8"/>
        <v>4</v>
      </c>
      <c r="X73" s="36">
        <f t="shared" si="9"/>
        <v>1</v>
      </c>
      <c r="Y73" s="37">
        <f t="shared" si="10"/>
        <v>0</v>
      </c>
      <c r="Z73" s="37">
        <f t="shared" si="11"/>
        <v>0</v>
      </c>
      <c r="AA73" s="38">
        <f t="shared" si="12"/>
        <v>0</v>
      </c>
      <c r="AB73" s="36">
        <f t="shared" si="13"/>
        <v>0</v>
      </c>
      <c r="AC73" s="35">
        <f t="shared" si="14"/>
        <v>0</v>
      </c>
      <c r="AD73" s="39">
        <f t="shared" si="15"/>
        <v>0</v>
      </c>
      <c r="AE73" s="35">
        <f t="shared" si="16"/>
        <v>0</v>
      </c>
      <c r="AF73" s="40">
        <f t="shared" ref="AF73:AF108" si="30">IF($C73&lt;&gt;"",VLOOKUP($C73,$B$129:$P$176,15),0)</f>
        <v>0</v>
      </c>
      <c r="AG73" s="39">
        <f t="shared" si="17"/>
        <v>0</v>
      </c>
      <c r="AH73" s="41">
        <f t="shared" si="18"/>
        <v>0</v>
      </c>
      <c r="AI73" s="37">
        <f t="shared" si="19"/>
        <v>0</v>
      </c>
      <c r="AJ73" s="39">
        <f t="shared" si="20"/>
        <v>0</v>
      </c>
      <c r="AK73" s="39">
        <f t="shared" si="21"/>
        <v>0</v>
      </c>
      <c r="AL73" s="37">
        <f t="shared" si="22"/>
        <v>0</v>
      </c>
      <c r="AM73" s="36">
        <v>0.7</v>
      </c>
      <c r="AN73" s="35">
        <f t="shared" ref="AN73:AN108" si="31">$V73*$AM73</f>
        <v>0</v>
      </c>
      <c r="AO73" s="39">
        <f t="shared" si="23"/>
        <v>0</v>
      </c>
      <c r="AP73" s="36">
        <f t="shared" si="24"/>
        <v>1.2</v>
      </c>
      <c r="AQ73" s="39">
        <f t="shared" si="25"/>
        <v>0</v>
      </c>
    </row>
    <row r="74" spans="2:43">
      <c r="B74" s="63"/>
      <c r="C74" s="5"/>
      <c r="D74" s="64"/>
      <c r="E74" s="65"/>
      <c r="F74" s="150"/>
      <c r="G74" s="7" t="str">
        <f t="shared" si="28"/>
        <v/>
      </c>
      <c r="H74" s="62"/>
      <c r="I74" s="69"/>
      <c r="J74" s="69"/>
      <c r="K74" s="71"/>
      <c r="L74" s="7" t="str">
        <f t="shared" si="29"/>
        <v/>
      </c>
      <c r="M74" s="104"/>
      <c r="N74" s="104"/>
      <c r="O74" s="158"/>
      <c r="P74" s="161"/>
      <c r="Q74" s="34"/>
      <c r="R74" s="35">
        <f t="shared" ref="R74:R108" si="32">$E74*$K74</f>
        <v>0</v>
      </c>
      <c r="S74" s="36">
        <f t="shared" ref="S74:S108" si="33">IF($H74&lt;&gt;"NAP",1.15,1.2)</f>
        <v>1.1499999999999999</v>
      </c>
      <c r="T74" s="35">
        <f>IF(Summary!$I$7=1,0,IF($C74&lt;&gt;"",VLOOKUP($C74,$B$129:$P$176,9),0))</f>
        <v>0</v>
      </c>
      <c r="U74" s="35">
        <f t="shared" ref="U74:U108" si="34">IF($C74&lt;&gt;"",IF($P74&lt;&gt;"",$P74,VLOOKUP($C74,$B$129:$P$176,11)),0)</f>
        <v>0</v>
      </c>
      <c r="V74" s="35">
        <f t="shared" ref="V74:V108" si="35">MAX($T74:$U74)</f>
        <v>0</v>
      </c>
      <c r="W74" s="35">
        <f t="shared" ref="W74:W108" si="36">IF(OR($H74="CRC/IP", $H74="RA-HPO"),3,IF($H74="RA",2,IF($H74="CAT",5,4)))</f>
        <v>4</v>
      </c>
      <c r="X74" s="36">
        <f t="shared" ref="X74:X108" si="37">IF(OR($H74="CRC/IP", $H74="APH", $H74="RA", $H74="RA-HPO"),$J74, IF($H74="CAT",0.55,1))</f>
        <v>1</v>
      </c>
      <c r="Y74" s="37">
        <f t="shared" ref="Y74:Y108" si="38">IF($C74&lt;&gt;"",IF(VLOOKUP($C74,$B$129:$P$176,$W74)=0, VLOOKUP($C74,$B$129:$P$176,4), IF($W74=3,MAX(VLOOKUP($C74,$B$129:$P$176,$W74),VLOOKUP($C74,$B$129:$P$176,$W74-1)),VLOOKUP($C74,$B$129:$P$176,$W74))),0)</f>
        <v>0</v>
      </c>
      <c r="Z74" s="37">
        <f t="shared" ref="Z74:Z108" si="39">IF($H74="CAT", $Y74, $Y74*$X74)</f>
        <v>0</v>
      </c>
      <c r="AA74" s="38">
        <f t="shared" ref="AA74:AA108" si="40">IF($C74&lt;&gt;"",IF($M74="Yes",VLOOKUP($C74,$B$129:$P$176,6),IF($N74="Yes",VLOOKUP($C74,$B$129:$P$176,8),1)),0)</f>
        <v>0</v>
      </c>
      <c r="AB74" s="36">
        <f t="shared" ref="AB74:AB108" si="41">IF(OR($H74="NAP",$H74="CAT"),0.5,$I74)</f>
        <v>0</v>
      </c>
      <c r="AC74" s="35">
        <f t="shared" ref="AC74:AC108" si="42">$V74*$AB74</f>
        <v>0</v>
      </c>
      <c r="AD74" s="39">
        <f t="shared" ref="AD74:AD108" si="43">$S74*$E74*$D74*$Z74*$AA74*$AC74</f>
        <v>0</v>
      </c>
      <c r="AE74" s="35">
        <f t="shared" ref="AE74:AE108" si="44">$D74*$F74</f>
        <v>0</v>
      </c>
      <c r="AF74" s="40">
        <f t="shared" si="30"/>
        <v>0</v>
      </c>
      <c r="AG74" s="39">
        <f t="shared" ref="AG74:AG108" si="45">$AE74*$AF74</f>
        <v>0</v>
      </c>
      <c r="AH74" s="41">
        <f t="shared" ref="AH74:AH108" si="46">$V74*$D74*$E74*Y74</f>
        <v>0</v>
      </c>
      <c r="AI74" s="37">
        <f t="shared" ref="AI74:AI108" si="47">IF($C74&lt;&gt;"",IF($W74=3, VLOOKUP($C74,$B$129:$P$176,$W74)*$J74, $Z74),0)</f>
        <v>0</v>
      </c>
      <c r="AJ74" s="39">
        <f t="shared" ref="AJ74:AJ108" si="48">MAX(INT($E74*$D74*$I74*$Z74*$K74*$AA74)-ROUND($D74*$AI74*$F74,0),0)</f>
        <v>0</v>
      </c>
      <c r="AK74" s="39">
        <f t="shared" ref="AK74:AK127" si="49">IF($AJ74&gt;0,$O74,0)</f>
        <v>0</v>
      </c>
      <c r="AL74" s="37">
        <f t="shared" ref="AL74:AL108" si="50">IF($H74="CAT", IF($C74&lt;&gt;"",VLOOKUP($C74,$B$129:$P$176,4),0), $Y74)</f>
        <v>0</v>
      </c>
      <c r="AM74" s="36">
        <v>0.7</v>
      </c>
      <c r="AN74" s="35">
        <f t="shared" si="31"/>
        <v>0</v>
      </c>
      <c r="AO74" s="39">
        <f t="shared" ref="AO74:AO108" si="51">$S74*$E74*$D74*$AL74*$AA74*$AN74</f>
        <v>0</v>
      </c>
      <c r="AP74" s="36">
        <f t="shared" ref="AP74:AP108" si="52">IF($H74&lt;&gt;"NAP",1.2,1.25)</f>
        <v>1.2</v>
      </c>
      <c r="AQ74" s="39">
        <f t="shared" ref="AQ74:AQ108" si="53">$AP74*$E74*$D74*$Z74*$AA74*$AC74</f>
        <v>0</v>
      </c>
    </row>
    <row r="75" spans="2:43">
      <c r="B75" s="63"/>
      <c r="C75" s="5"/>
      <c r="D75" s="64"/>
      <c r="E75" s="65"/>
      <c r="F75" s="150"/>
      <c r="G75" s="7" t="str">
        <f t="shared" si="28"/>
        <v/>
      </c>
      <c r="H75" s="62"/>
      <c r="I75" s="69"/>
      <c r="J75" s="69"/>
      <c r="K75" s="71"/>
      <c r="L75" s="7" t="str">
        <f t="shared" si="29"/>
        <v/>
      </c>
      <c r="M75" s="104"/>
      <c r="N75" s="104"/>
      <c r="O75" s="158"/>
      <c r="P75" s="161"/>
      <c r="Q75" s="34"/>
      <c r="R75" s="35">
        <f t="shared" si="32"/>
        <v>0</v>
      </c>
      <c r="S75" s="36">
        <f t="shared" si="33"/>
        <v>1.1499999999999999</v>
      </c>
      <c r="T75" s="35">
        <f>IF(Summary!$I$7=1,0,IF($C75&lt;&gt;"",VLOOKUP($C75,$B$129:$P$176,9),0))</f>
        <v>0</v>
      </c>
      <c r="U75" s="35">
        <f t="shared" si="34"/>
        <v>0</v>
      </c>
      <c r="V75" s="35">
        <f t="shared" si="35"/>
        <v>0</v>
      </c>
      <c r="W75" s="35">
        <f t="shared" si="36"/>
        <v>4</v>
      </c>
      <c r="X75" s="36">
        <f t="shared" si="37"/>
        <v>1</v>
      </c>
      <c r="Y75" s="37">
        <f t="shared" si="38"/>
        <v>0</v>
      </c>
      <c r="Z75" s="37">
        <f t="shared" si="39"/>
        <v>0</v>
      </c>
      <c r="AA75" s="38">
        <f t="shared" si="40"/>
        <v>0</v>
      </c>
      <c r="AB75" s="36">
        <f t="shared" si="41"/>
        <v>0</v>
      </c>
      <c r="AC75" s="35">
        <f t="shared" si="42"/>
        <v>0</v>
      </c>
      <c r="AD75" s="39">
        <f t="shared" si="43"/>
        <v>0</v>
      </c>
      <c r="AE75" s="35">
        <f t="shared" si="44"/>
        <v>0</v>
      </c>
      <c r="AF75" s="40">
        <f t="shared" si="30"/>
        <v>0</v>
      </c>
      <c r="AG75" s="39">
        <f t="shared" si="45"/>
        <v>0</v>
      </c>
      <c r="AH75" s="41">
        <f t="shared" si="46"/>
        <v>0</v>
      </c>
      <c r="AI75" s="37">
        <f t="shared" si="47"/>
        <v>0</v>
      </c>
      <c r="AJ75" s="39">
        <f t="shared" si="48"/>
        <v>0</v>
      </c>
      <c r="AK75" s="39">
        <f t="shared" si="49"/>
        <v>0</v>
      </c>
      <c r="AL75" s="37">
        <f t="shared" si="50"/>
        <v>0</v>
      </c>
      <c r="AM75" s="36">
        <v>0.7</v>
      </c>
      <c r="AN75" s="35">
        <f t="shared" si="31"/>
        <v>0</v>
      </c>
      <c r="AO75" s="39">
        <f t="shared" si="51"/>
        <v>0</v>
      </c>
      <c r="AP75" s="36">
        <f t="shared" si="52"/>
        <v>1.2</v>
      </c>
      <c r="AQ75" s="39">
        <f t="shared" si="53"/>
        <v>0</v>
      </c>
    </row>
    <row r="76" spans="2:43">
      <c r="B76" s="63"/>
      <c r="C76" s="5"/>
      <c r="D76" s="64"/>
      <c r="E76" s="65"/>
      <c r="F76" s="150"/>
      <c r="G76" s="7" t="str">
        <f t="shared" si="28"/>
        <v/>
      </c>
      <c r="H76" s="62"/>
      <c r="I76" s="69"/>
      <c r="J76" s="69"/>
      <c r="K76" s="71"/>
      <c r="L76" s="7" t="str">
        <f t="shared" si="29"/>
        <v/>
      </c>
      <c r="M76" s="104"/>
      <c r="N76" s="104"/>
      <c r="O76" s="158"/>
      <c r="P76" s="161"/>
      <c r="Q76" s="34"/>
      <c r="R76" s="35">
        <f t="shared" si="32"/>
        <v>0</v>
      </c>
      <c r="S76" s="36">
        <f t="shared" si="33"/>
        <v>1.1499999999999999</v>
      </c>
      <c r="T76" s="35">
        <f>IF(Summary!$I$7=1,0,IF($C76&lt;&gt;"",VLOOKUP($C76,$B$129:$P$176,9),0))</f>
        <v>0</v>
      </c>
      <c r="U76" s="35">
        <f t="shared" si="34"/>
        <v>0</v>
      </c>
      <c r="V76" s="35">
        <f t="shared" si="35"/>
        <v>0</v>
      </c>
      <c r="W76" s="35">
        <f t="shared" si="36"/>
        <v>4</v>
      </c>
      <c r="X76" s="36">
        <f t="shared" si="37"/>
        <v>1</v>
      </c>
      <c r="Y76" s="37">
        <f t="shared" si="38"/>
        <v>0</v>
      </c>
      <c r="Z76" s="37">
        <f t="shared" si="39"/>
        <v>0</v>
      </c>
      <c r="AA76" s="38">
        <f t="shared" si="40"/>
        <v>0</v>
      </c>
      <c r="AB76" s="36">
        <f t="shared" si="41"/>
        <v>0</v>
      </c>
      <c r="AC76" s="35">
        <f t="shared" si="42"/>
        <v>0</v>
      </c>
      <c r="AD76" s="39">
        <f t="shared" si="43"/>
        <v>0</v>
      </c>
      <c r="AE76" s="35">
        <f t="shared" si="44"/>
        <v>0</v>
      </c>
      <c r="AF76" s="40">
        <f t="shared" si="30"/>
        <v>0</v>
      </c>
      <c r="AG76" s="39">
        <f t="shared" si="45"/>
        <v>0</v>
      </c>
      <c r="AH76" s="41">
        <f t="shared" si="46"/>
        <v>0</v>
      </c>
      <c r="AI76" s="37">
        <f t="shared" si="47"/>
        <v>0</v>
      </c>
      <c r="AJ76" s="39">
        <f t="shared" si="48"/>
        <v>0</v>
      </c>
      <c r="AK76" s="39">
        <f t="shared" si="49"/>
        <v>0</v>
      </c>
      <c r="AL76" s="37">
        <f t="shared" si="50"/>
        <v>0</v>
      </c>
      <c r="AM76" s="36">
        <v>0.7</v>
      </c>
      <c r="AN76" s="35">
        <f t="shared" si="31"/>
        <v>0</v>
      </c>
      <c r="AO76" s="39">
        <f t="shared" si="51"/>
        <v>0</v>
      </c>
      <c r="AP76" s="36">
        <f t="shared" si="52"/>
        <v>1.2</v>
      </c>
      <c r="AQ76" s="39">
        <f t="shared" si="53"/>
        <v>0</v>
      </c>
    </row>
    <row r="77" spans="2:43">
      <c r="B77" s="63"/>
      <c r="C77" s="5"/>
      <c r="D77" s="64"/>
      <c r="E77" s="65"/>
      <c r="F77" s="150"/>
      <c r="G77" s="7" t="str">
        <f t="shared" si="28"/>
        <v/>
      </c>
      <c r="H77" s="62"/>
      <c r="I77" s="69"/>
      <c r="J77" s="69"/>
      <c r="K77" s="71"/>
      <c r="L77" s="7" t="str">
        <f t="shared" si="29"/>
        <v/>
      </c>
      <c r="M77" s="104"/>
      <c r="N77" s="104"/>
      <c r="O77" s="158"/>
      <c r="P77" s="161"/>
      <c r="Q77" s="34"/>
      <c r="R77" s="35">
        <f t="shared" si="32"/>
        <v>0</v>
      </c>
      <c r="S77" s="36">
        <f t="shared" si="33"/>
        <v>1.1499999999999999</v>
      </c>
      <c r="T77" s="35">
        <f>IF(Summary!$I$7=1,0,IF($C77&lt;&gt;"",VLOOKUP($C77,$B$129:$P$176,9),0))</f>
        <v>0</v>
      </c>
      <c r="U77" s="35">
        <f t="shared" si="34"/>
        <v>0</v>
      </c>
      <c r="V77" s="35">
        <f t="shared" si="35"/>
        <v>0</v>
      </c>
      <c r="W77" s="35">
        <f t="shared" si="36"/>
        <v>4</v>
      </c>
      <c r="X77" s="36">
        <f t="shared" si="37"/>
        <v>1</v>
      </c>
      <c r="Y77" s="37">
        <f t="shared" si="38"/>
        <v>0</v>
      </c>
      <c r="Z77" s="37">
        <f t="shared" si="39"/>
        <v>0</v>
      </c>
      <c r="AA77" s="38">
        <f t="shared" si="40"/>
        <v>0</v>
      </c>
      <c r="AB77" s="36">
        <f t="shared" si="41"/>
        <v>0</v>
      </c>
      <c r="AC77" s="35">
        <f t="shared" si="42"/>
        <v>0</v>
      </c>
      <c r="AD77" s="39">
        <f t="shared" si="43"/>
        <v>0</v>
      </c>
      <c r="AE77" s="35">
        <f t="shared" si="44"/>
        <v>0</v>
      </c>
      <c r="AF77" s="40">
        <f t="shared" si="30"/>
        <v>0</v>
      </c>
      <c r="AG77" s="39">
        <f t="shared" si="45"/>
        <v>0</v>
      </c>
      <c r="AH77" s="41">
        <f t="shared" si="46"/>
        <v>0</v>
      </c>
      <c r="AI77" s="37">
        <f t="shared" si="47"/>
        <v>0</v>
      </c>
      <c r="AJ77" s="39">
        <f t="shared" si="48"/>
        <v>0</v>
      </c>
      <c r="AK77" s="39">
        <f t="shared" si="49"/>
        <v>0</v>
      </c>
      <c r="AL77" s="37">
        <f t="shared" si="50"/>
        <v>0</v>
      </c>
      <c r="AM77" s="36">
        <v>0.7</v>
      </c>
      <c r="AN77" s="35">
        <f t="shared" si="31"/>
        <v>0</v>
      </c>
      <c r="AO77" s="39">
        <f t="shared" si="51"/>
        <v>0</v>
      </c>
      <c r="AP77" s="36">
        <f t="shared" si="52"/>
        <v>1.2</v>
      </c>
      <c r="AQ77" s="39">
        <f t="shared" si="53"/>
        <v>0</v>
      </c>
    </row>
    <row r="78" spans="2:43">
      <c r="B78" s="63"/>
      <c r="C78" s="5"/>
      <c r="D78" s="64"/>
      <c r="E78" s="65"/>
      <c r="F78" s="150"/>
      <c r="G78" s="7" t="str">
        <f t="shared" si="28"/>
        <v/>
      </c>
      <c r="H78" s="62"/>
      <c r="I78" s="69"/>
      <c r="J78" s="69"/>
      <c r="K78" s="71"/>
      <c r="L78" s="7" t="str">
        <f t="shared" si="29"/>
        <v/>
      </c>
      <c r="M78" s="104"/>
      <c r="N78" s="104"/>
      <c r="O78" s="158"/>
      <c r="P78" s="161"/>
      <c r="Q78" s="34"/>
      <c r="R78" s="35">
        <f t="shared" si="32"/>
        <v>0</v>
      </c>
      <c r="S78" s="36">
        <f t="shared" si="33"/>
        <v>1.1499999999999999</v>
      </c>
      <c r="T78" s="35">
        <f>IF(Summary!$I$7=1,0,IF($C78&lt;&gt;"",VLOOKUP($C78,$B$129:$P$176,9),0))</f>
        <v>0</v>
      </c>
      <c r="U78" s="35">
        <f t="shared" si="34"/>
        <v>0</v>
      </c>
      <c r="V78" s="35">
        <f t="shared" si="35"/>
        <v>0</v>
      </c>
      <c r="W78" s="35">
        <f t="shared" si="36"/>
        <v>4</v>
      </c>
      <c r="X78" s="36">
        <f t="shared" si="37"/>
        <v>1</v>
      </c>
      <c r="Y78" s="37">
        <f t="shared" si="38"/>
        <v>0</v>
      </c>
      <c r="Z78" s="37">
        <f t="shared" si="39"/>
        <v>0</v>
      </c>
      <c r="AA78" s="38">
        <f t="shared" si="40"/>
        <v>0</v>
      </c>
      <c r="AB78" s="36">
        <f t="shared" si="41"/>
        <v>0</v>
      </c>
      <c r="AC78" s="35">
        <f t="shared" si="42"/>
        <v>0</v>
      </c>
      <c r="AD78" s="39">
        <f t="shared" si="43"/>
        <v>0</v>
      </c>
      <c r="AE78" s="35">
        <f t="shared" si="44"/>
        <v>0</v>
      </c>
      <c r="AF78" s="40">
        <f t="shared" si="30"/>
        <v>0</v>
      </c>
      <c r="AG78" s="39">
        <f t="shared" si="45"/>
        <v>0</v>
      </c>
      <c r="AH78" s="41">
        <f t="shared" si="46"/>
        <v>0</v>
      </c>
      <c r="AI78" s="37">
        <f t="shared" si="47"/>
        <v>0</v>
      </c>
      <c r="AJ78" s="39">
        <f t="shared" si="48"/>
        <v>0</v>
      </c>
      <c r="AK78" s="39">
        <f t="shared" si="49"/>
        <v>0</v>
      </c>
      <c r="AL78" s="37">
        <f t="shared" si="50"/>
        <v>0</v>
      </c>
      <c r="AM78" s="36">
        <v>0.7</v>
      </c>
      <c r="AN78" s="35">
        <f t="shared" si="31"/>
        <v>0</v>
      </c>
      <c r="AO78" s="39">
        <f t="shared" si="51"/>
        <v>0</v>
      </c>
      <c r="AP78" s="36">
        <f t="shared" si="52"/>
        <v>1.2</v>
      </c>
      <c r="AQ78" s="39">
        <f t="shared" si="53"/>
        <v>0</v>
      </c>
    </row>
    <row r="79" spans="2:43">
      <c r="B79" s="63"/>
      <c r="C79" s="5"/>
      <c r="D79" s="64"/>
      <c r="E79" s="65"/>
      <c r="F79" s="150"/>
      <c r="G79" s="7" t="str">
        <f t="shared" si="28"/>
        <v/>
      </c>
      <c r="H79" s="62"/>
      <c r="I79" s="69"/>
      <c r="J79" s="69"/>
      <c r="K79" s="71"/>
      <c r="L79" s="7" t="str">
        <f t="shared" si="29"/>
        <v/>
      </c>
      <c r="M79" s="104"/>
      <c r="N79" s="104"/>
      <c r="O79" s="158"/>
      <c r="P79" s="161"/>
      <c r="Q79" s="34"/>
      <c r="R79" s="35">
        <f t="shared" si="32"/>
        <v>0</v>
      </c>
      <c r="S79" s="36">
        <f t="shared" si="33"/>
        <v>1.1499999999999999</v>
      </c>
      <c r="T79" s="35">
        <f>IF(Summary!$I$7=1,0,IF($C79&lt;&gt;"",VLOOKUP($C79,$B$129:$P$176,9),0))</f>
        <v>0</v>
      </c>
      <c r="U79" s="35">
        <f t="shared" si="34"/>
        <v>0</v>
      </c>
      <c r="V79" s="35">
        <f t="shared" si="35"/>
        <v>0</v>
      </c>
      <c r="W79" s="35">
        <f t="shared" si="36"/>
        <v>4</v>
      </c>
      <c r="X79" s="36">
        <f t="shared" si="37"/>
        <v>1</v>
      </c>
      <c r="Y79" s="37">
        <f t="shared" si="38"/>
        <v>0</v>
      </c>
      <c r="Z79" s="37">
        <f t="shared" si="39"/>
        <v>0</v>
      </c>
      <c r="AA79" s="38">
        <f t="shared" si="40"/>
        <v>0</v>
      </c>
      <c r="AB79" s="36">
        <f t="shared" si="41"/>
        <v>0</v>
      </c>
      <c r="AC79" s="35">
        <f t="shared" si="42"/>
        <v>0</v>
      </c>
      <c r="AD79" s="39">
        <f t="shared" si="43"/>
        <v>0</v>
      </c>
      <c r="AE79" s="35">
        <f t="shared" si="44"/>
        <v>0</v>
      </c>
      <c r="AF79" s="40">
        <f t="shared" si="30"/>
        <v>0</v>
      </c>
      <c r="AG79" s="39">
        <f t="shared" si="45"/>
        <v>0</v>
      </c>
      <c r="AH79" s="41">
        <f t="shared" si="46"/>
        <v>0</v>
      </c>
      <c r="AI79" s="37">
        <f t="shared" si="47"/>
        <v>0</v>
      </c>
      <c r="AJ79" s="39">
        <f t="shared" si="48"/>
        <v>0</v>
      </c>
      <c r="AK79" s="39">
        <f t="shared" si="49"/>
        <v>0</v>
      </c>
      <c r="AL79" s="37">
        <f t="shared" si="50"/>
        <v>0</v>
      </c>
      <c r="AM79" s="36">
        <v>0.7</v>
      </c>
      <c r="AN79" s="35">
        <f t="shared" si="31"/>
        <v>0</v>
      </c>
      <c r="AO79" s="39">
        <f t="shared" si="51"/>
        <v>0</v>
      </c>
      <c r="AP79" s="36">
        <f t="shared" si="52"/>
        <v>1.2</v>
      </c>
      <c r="AQ79" s="39">
        <f t="shared" si="53"/>
        <v>0</v>
      </c>
    </row>
    <row r="80" spans="2:43">
      <c r="B80" s="63"/>
      <c r="C80" s="5"/>
      <c r="D80" s="64"/>
      <c r="E80" s="65"/>
      <c r="F80" s="150"/>
      <c r="G80" s="7" t="str">
        <f t="shared" si="28"/>
        <v/>
      </c>
      <c r="H80" s="62"/>
      <c r="I80" s="69"/>
      <c r="J80" s="69"/>
      <c r="K80" s="71"/>
      <c r="L80" s="7" t="str">
        <f t="shared" si="29"/>
        <v/>
      </c>
      <c r="M80" s="104"/>
      <c r="N80" s="104"/>
      <c r="O80" s="158"/>
      <c r="P80" s="161"/>
      <c r="Q80" s="34"/>
      <c r="R80" s="35">
        <f t="shared" si="32"/>
        <v>0</v>
      </c>
      <c r="S80" s="36">
        <f t="shared" si="33"/>
        <v>1.1499999999999999</v>
      </c>
      <c r="T80" s="35">
        <f>IF(Summary!$I$7=1,0,IF($C80&lt;&gt;"",VLOOKUP($C80,$B$129:$P$176,9),0))</f>
        <v>0</v>
      </c>
      <c r="U80" s="35">
        <f t="shared" si="34"/>
        <v>0</v>
      </c>
      <c r="V80" s="35">
        <f t="shared" si="35"/>
        <v>0</v>
      </c>
      <c r="W80" s="35">
        <f t="shared" si="36"/>
        <v>4</v>
      </c>
      <c r="X80" s="36">
        <f t="shared" si="37"/>
        <v>1</v>
      </c>
      <c r="Y80" s="37">
        <f t="shared" si="38"/>
        <v>0</v>
      </c>
      <c r="Z80" s="37">
        <f t="shared" si="39"/>
        <v>0</v>
      </c>
      <c r="AA80" s="38">
        <f t="shared" si="40"/>
        <v>0</v>
      </c>
      <c r="AB80" s="36">
        <f t="shared" si="41"/>
        <v>0</v>
      </c>
      <c r="AC80" s="35">
        <f t="shared" si="42"/>
        <v>0</v>
      </c>
      <c r="AD80" s="39">
        <f t="shared" si="43"/>
        <v>0</v>
      </c>
      <c r="AE80" s="35">
        <f t="shared" si="44"/>
        <v>0</v>
      </c>
      <c r="AF80" s="40">
        <f t="shared" si="30"/>
        <v>0</v>
      </c>
      <c r="AG80" s="39">
        <f t="shared" si="45"/>
        <v>0</v>
      </c>
      <c r="AH80" s="41">
        <f t="shared" si="46"/>
        <v>0</v>
      </c>
      <c r="AI80" s="37">
        <f t="shared" si="47"/>
        <v>0</v>
      </c>
      <c r="AJ80" s="39">
        <f t="shared" si="48"/>
        <v>0</v>
      </c>
      <c r="AK80" s="39">
        <f t="shared" si="49"/>
        <v>0</v>
      </c>
      <c r="AL80" s="37">
        <f t="shared" si="50"/>
        <v>0</v>
      </c>
      <c r="AM80" s="36">
        <v>0.7</v>
      </c>
      <c r="AN80" s="35">
        <f t="shared" si="31"/>
        <v>0</v>
      </c>
      <c r="AO80" s="39">
        <f t="shared" si="51"/>
        <v>0</v>
      </c>
      <c r="AP80" s="36">
        <f t="shared" si="52"/>
        <v>1.2</v>
      </c>
      <c r="AQ80" s="39">
        <f t="shared" si="53"/>
        <v>0</v>
      </c>
    </row>
    <row r="81" spans="2:43">
      <c r="B81" s="63"/>
      <c r="C81" s="5"/>
      <c r="D81" s="64"/>
      <c r="E81" s="65"/>
      <c r="F81" s="150"/>
      <c r="G81" s="7" t="str">
        <f t="shared" si="28"/>
        <v/>
      </c>
      <c r="H81" s="62"/>
      <c r="I81" s="69"/>
      <c r="J81" s="69"/>
      <c r="K81" s="71"/>
      <c r="L81" s="7" t="str">
        <f t="shared" si="29"/>
        <v/>
      </c>
      <c r="M81" s="104"/>
      <c r="N81" s="104"/>
      <c r="O81" s="158"/>
      <c r="P81" s="161"/>
      <c r="Q81" s="34"/>
      <c r="R81" s="35">
        <f t="shared" si="32"/>
        <v>0</v>
      </c>
      <c r="S81" s="36">
        <f t="shared" si="33"/>
        <v>1.1499999999999999</v>
      </c>
      <c r="T81" s="35">
        <f>IF(Summary!$I$7=1,0,IF($C81&lt;&gt;"",VLOOKUP($C81,$B$129:$P$176,9),0))</f>
        <v>0</v>
      </c>
      <c r="U81" s="35">
        <f t="shared" si="34"/>
        <v>0</v>
      </c>
      <c r="V81" s="35">
        <f t="shared" si="35"/>
        <v>0</v>
      </c>
      <c r="W81" s="35">
        <f t="shared" si="36"/>
        <v>4</v>
      </c>
      <c r="X81" s="36">
        <f t="shared" si="37"/>
        <v>1</v>
      </c>
      <c r="Y81" s="37">
        <f t="shared" si="38"/>
        <v>0</v>
      </c>
      <c r="Z81" s="37">
        <f t="shared" si="39"/>
        <v>0</v>
      </c>
      <c r="AA81" s="38">
        <f t="shared" si="40"/>
        <v>0</v>
      </c>
      <c r="AB81" s="36">
        <f t="shared" si="41"/>
        <v>0</v>
      </c>
      <c r="AC81" s="35">
        <f t="shared" si="42"/>
        <v>0</v>
      </c>
      <c r="AD81" s="39">
        <f t="shared" si="43"/>
        <v>0</v>
      </c>
      <c r="AE81" s="35">
        <f t="shared" si="44"/>
        <v>0</v>
      </c>
      <c r="AF81" s="40">
        <f t="shared" si="30"/>
        <v>0</v>
      </c>
      <c r="AG81" s="39">
        <f t="shared" si="45"/>
        <v>0</v>
      </c>
      <c r="AH81" s="41">
        <f t="shared" si="46"/>
        <v>0</v>
      </c>
      <c r="AI81" s="37">
        <f t="shared" si="47"/>
        <v>0</v>
      </c>
      <c r="AJ81" s="39">
        <f t="shared" si="48"/>
        <v>0</v>
      </c>
      <c r="AK81" s="39">
        <f t="shared" si="49"/>
        <v>0</v>
      </c>
      <c r="AL81" s="37">
        <f t="shared" si="50"/>
        <v>0</v>
      </c>
      <c r="AM81" s="36">
        <v>0.7</v>
      </c>
      <c r="AN81" s="35">
        <f t="shared" si="31"/>
        <v>0</v>
      </c>
      <c r="AO81" s="39">
        <f t="shared" si="51"/>
        <v>0</v>
      </c>
      <c r="AP81" s="36">
        <f t="shared" si="52"/>
        <v>1.2</v>
      </c>
      <c r="AQ81" s="39">
        <f t="shared" si="53"/>
        <v>0</v>
      </c>
    </row>
    <row r="82" spans="2:43">
      <c r="B82" s="63"/>
      <c r="C82" s="5"/>
      <c r="D82" s="64"/>
      <c r="E82" s="65"/>
      <c r="F82" s="150"/>
      <c r="G82" s="7" t="str">
        <f t="shared" si="28"/>
        <v/>
      </c>
      <c r="H82" s="62"/>
      <c r="I82" s="69"/>
      <c r="J82" s="69"/>
      <c r="K82" s="71"/>
      <c r="L82" s="7" t="str">
        <f t="shared" si="29"/>
        <v/>
      </c>
      <c r="M82" s="104"/>
      <c r="N82" s="104"/>
      <c r="O82" s="158"/>
      <c r="P82" s="161"/>
      <c r="Q82" s="34"/>
      <c r="R82" s="35">
        <f t="shared" si="32"/>
        <v>0</v>
      </c>
      <c r="S82" s="36">
        <f t="shared" si="33"/>
        <v>1.1499999999999999</v>
      </c>
      <c r="T82" s="35">
        <f>IF(Summary!$I$7=1,0,IF($C82&lt;&gt;"",VLOOKUP($C82,$B$129:$P$176,9),0))</f>
        <v>0</v>
      </c>
      <c r="U82" s="35">
        <f t="shared" si="34"/>
        <v>0</v>
      </c>
      <c r="V82" s="35">
        <f t="shared" si="35"/>
        <v>0</v>
      </c>
      <c r="W82" s="35">
        <f t="shared" si="36"/>
        <v>4</v>
      </c>
      <c r="X82" s="36">
        <f t="shared" si="37"/>
        <v>1</v>
      </c>
      <c r="Y82" s="37">
        <f t="shared" si="38"/>
        <v>0</v>
      </c>
      <c r="Z82" s="37">
        <f t="shared" si="39"/>
        <v>0</v>
      </c>
      <c r="AA82" s="38">
        <f t="shared" si="40"/>
        <v>0</v>
      </c>
      <c r="AB82" s="36">
        <f t="shared" si="41"/>
        <v>0</v>
      </c>
      <c r="AC82" s="35">
        <f t="shared" si="42"/>
        <v>0</v>
      </c>
      <c r="AD82" s="39">
        <f t="shared" si="43"/>
        <v>0</v>
      </c>
      <c r="AE82" s="35">
        <f t="shared" si="44"/>
        <v>0</v>
      </c>
      <c r="AF82" s="40">
        <f t="shared" si="30"/>
        <v>0</v>
      </c>
      <c r="AG82" s="39">
        <f t="shared" si="45"/>
        <v>0</v>
      </c>
      <c r="AH82" s="41">
        <f t="shared" si="46"/>
        <v>0</v>
      </c>
      <c r="AI82" s="37">
        <f t="shared" si="47"/>
        <v>0</v>
      </c>
      <c r="AJ82" s="39">
        <f t="shared" si="48"/>
        <v>0</v>
      </c>
      <c r="AK82" s="39">
        <f t="shared" si="49"/>
        <v>0</v>
      </c>
      <c r="AL82" s="37">
        <f t="shared" si="50"/>
        <v>0</v>
      </c>
      <c r="AM82" s="36">
        <v>0.7</v>
      </c>
      <c r="AN82" s="35">
        <f t="shared" si="31"/>
        <v>0</v>
      </c>
      <c r="AO82" s="39">
        <f t="shared" si="51"/>
        <v>0</v>
      </c>
      <c r="AP82" s="36">
        <f t="shared" si="52"/>
        <v>1.2</v>
      </c>
      <c r="AQ82" s="39">
        <f t="shared" si="53"/>
        <v>0</v>
      </c>
    </row>
    <row r="83" spans="2:43">
      <c r="B83" s="63"/>
      <c r="C83" s="5"/>
      <c r="D83" s="64"/>
      <c r="E83" s="65"/>
      <c r="F83" s="150"/>
      <c r="G83" s="7" t="str">
        <f t="shared" si="28"/>
        <v/>
      </c>
      <c r="H83" s="62"/>
      <c r="I83" s="69"/>
      <c r="J83" s="69"/>
      <c r="K83" s="71"/>
      <c r="L83" s="7" t="str">
        <f t="shared" si="29"/>
        <v/>
      </c>
      <c r="M83" s="104"/>
      <c r="N83" s="104"/>
      <c r="O83" s="158"/>
      <c r="P83" s="161"/>
      <c r="Q83" s="34"/>
      <c r="R83" s="35">
        <f t="shared" si="32"/>
        <v>0</v>
      </c>
      <c r="S83" s="36">
        <f t="shared" si="33"/>
        <v>1.1499999999999999</v>
      </c>
      <c r="T83" s="35">
        <f>IF(Summary!$I$7=1,0,IF($C83&lt;&gt;"",VLOOKUP($C83,$B$129:$P$176,9),0))</f>
        <v>0</v>
      </c>
      <c r="U83" s="35">
        <f t="shared" si="34"/>
        <v>0</v>
      </c>
      <c r="V83" s="35">
        <f t="shared" si="35"/>
        <v>0</v>
      </c>
      <c r="W83" s="35">
        <f t="shared" si="36"/>
        <v>4</v>
      </c>
      <c r="X83" s="36">
        <f t="shared" si="37"/>
        <v>1</v>
      </c>
      <c r="Y83" s="37">
        <f t="shared" si="38"/>
        <v>0</v>
      </c>
      <c r="Z83" s="37">
        <f t="shared" si="39"/>
        <v>0</v>
      </c>
      <c r="AA83" s="38">
        <f t="shared" si="40"/>
        <v>0</v>
      </c>
      <c r="AB83" s="36">
        <f t="shared" si="41"/>
        <v>0</v>
      </c>
      <c r="AC83" s="35">
        <f t="shared" si="42"/>
        <v>0</v>
      </c>
      <c r="AD83" s="39">
        <f t="shared" si="43"/>
        <v>0</v>
      </c>
      <c r="AE83" s="35">
        <f t="shared" si="44"/>
        <v>0</v>
      </c>
      <c r="AF83" s="40">
        <f t="shared" si="30"/>
        <v>0</v>
      </c>
      <c r="AG83" s="39">
        <f t="shared" si="45"/>
        <v>0</v>
      </c>
      <c r="AH83" s="41">
        <f t="shared" si="46"/>
        <v>0</v>
      </c>
      <c r="AI83" s="37">
        <f t="shared" si="47"/>
        <v>0</v>
      </c>
      <c r="AJ83" s="39">
        <f t="shared" si="48"/>
        <v>0</v>
      </c>
      <c r="AK83" s="39">
        <f t="shared" si="49"/>
        <v>0</v>
      </c>
      <c r="AL83" s="37">
        <f t="shared" si="50"/>
        <v>0</v>
      </c>
      <c r="AM83" s="36">
        <v>0.7</v>
      </c>
      <c r="AN83" s="35">
        <f t="shared" si="31"/>
        <v>0</v>
      </c>
      <c r="AO83" s="39">
        <f t="shared" si="51"/>
        <v>0</v>
      </c>
      <c r="AP83" s="36">
        <f t="shared" si="52"/>
        <v>1.2</v>
      </c>
      <c r="AQ83" s="39">
        <f t="shared" si="53"/>
        <v>0</v>
      </c>
    </row>
    <row r="84" spans="2:43">
      <c r="B84" s="63"/>
      <c r="C84" s="5"/>
      <c r="D84" s="64"/>
      <c r="E84" s="65"/>
      <c r="F84" s="150"/>
      <c r="G84" s="7" t="str">
        <f t="shared" si="28"/>
        <v/>
      </c>
      <c r="H84" s="62"/>
      <c r="I84" s="69"/>
      <c r="J84" s="69"/>
      <c r="K84" s="71"/>
      <c r="L84" s="7" t="str">
        <f t="shared" si="29"/>
        <v/>
      </c>
      <c r="M84" s="104"/>
      <c r="N84" s="104"/>
      <c r="O84" s="158"/>
      <c r="P84" s="161"/>
      <c r="Q84" s="34"/>
      <c r="R84" s="35">
        <f t="shared" si="32"/>
        <v>0</v>
      </c>
      <c r="S84" s="36">
        <f t="shared" si="33"/>
        <v>1.1499999999999999</v>
      </c>
      <c r="T84" s="35">
        <f>IF(Summary!$I$7=1,0,IF($C84&lt;&gt;"",VLOOKUP($C84,$B$129:$P$176,9),0))</f>
        <v>0</v>
      </c>
      <c r="U84" s="35">
        <f t="shared" si="34"/>
        <v>0</v>
      </c>
      <c r="V84" s="35">
        <f t="shared" si="35"/>
        <v>0</v>
      </c>
      <c r="W84" s="35">
        <f t="shared" si="36"/>
        <v>4</v>
      </c>
      <c r="X84" s="36">
        <f t="shared" si="37"/>
        <v>1</v>
      </c>
      <c r="Y84" s="37">
        <f t="shared" si="38"/>
        <v>0</v>
      </c>
      <c r="Z84" s="37">
        <f t="shared" si="39"/>
        <v>0</v>
      </c>
      <c r="AA84" s="38">
        <f t="shared" si="40"/>
        <v>0</v>
      </c>
      <c r="AB84" s="36">
        <f t="shared" si="41"/>
        <v>0</v>
      </c>
      <c r="AC84" s="35">
        <f t="shared" si="42"/>
        <v>0</v>
      </c>
      <c r="AD84" s="39">
        <f t="shared" si="43"/>
        <v>0</v>
      </c>
      <c r="AE84" s="35">
        <f t="shared" si="44"/>
        <v>0</v>
      </c>
      <c r="AF84" s="40">
        <f t="shared" si="30"/>
        <v>0</v>
      </c>
      <c r="AG84" s="39">
        <f t="shared" si="45"/>
        <v>0</v>
      </c>
      <c r="AH84" s="41">
        <f t="shared" si="46"/>
        <v>0</v>
      </c>
      <c r="AI84" s="37">
        <f t="shared" si="47"/>
        <v>0</v>
      </c>
      <c r="AJ84" s="39">
        <f t="shared" si="48"/>
        <v>0</v>
      </c>
      <c r="AK84" s="39">
        <f t="shared" si="49"/>
        <v>0</v>
      </c>
      <c r="AL84" s="37">
        <f t="shared" si="50"/>
        <v>0</v>
      </c>
      <c r="AM84" s="36">
        <v>0.7</v>
      </c>
      <c r="AN84" s="35">
        <f t="shared" si="31"/>
        <v>0</v>
      </c>
      <c r="AO84" s="39">
        <f t="shared" si="51"/>
        <v>0</v>
      </c>
      <c r="AP84" s="36">
        <f t="shared" si="52"/>
        <v>1.2</v>
      </c>
      <c r="AQ84" s="39">
        <f t="shared" si="53"/>
        <v>0</v>
      </c>
    </row>
    <row r="85" spans="2:43">
      <c r="B85" s="63"/>
      <c r="C85" s="5"/>
      <c r="D85" s="64"/>
      <c r="E85" s="65"/>
      <c r="F85" s="150"/>
      <c r="G85" s="7" t="str">
        <f t="shared" si="28"/>
        <v/>
      </c>
      <c r="H85" s="62"/>
      <c r="I85" s="69"/>
      <c r="J85" s="69"/>
      <c r="K85" s="71"/>
      <c r="L85" s="7" t="str">
        <f t="shared" si="29"/>
        <v/>
      </c>
      <c r="M85" s="104"/>
      <c r="N85" s="104"/>
      <c r="O85" s="158"/>
      <c r="P85" s="161"/>
      <c r="Q85" s="34"/>
      <c r="R85" s="35">
        <f t="shared" si="32"/>
        <v>0</v>
      </c>
      <c r="S85" s="36">
        <f t="shared" si="33"/>
        <v>1.1499999999999999</v>
      </c>
      <c r="T85" s="35">
        <f>IF(Summary!$I$7=1,0,IF($C85&lt;&gt;"",VLOOKUP($C85,$B$129:$P$176,9),0))</f>
        <v>0</v>
      </c>
      <c r="U85" s="35">
        <f t="shared" si="34"/>
        <v>0</v>
      </c>
      <c r="V85" s="35">
        <f t="shared" si="35"/>
        <v>0</v>
      </c>
      <c r="W85" s="35">
        <f t="shared" si="36"/>
        <v>4</v>
      </c>
      <c r="X85" s="36">
        <f t="shared" si="37"/>
        <v>1</v>
      </c>
      <c r="Y85" s="37">
        <f t="shared" si="38"/>
        <v>0</v>
      </c>
      <c r="Z85" s="37">
        <f t="shared" si="39"/>
        <v>0</v>
      </c>
      <c r="AA85" s="38">
        <f t="shared" si="40"/>
        <v>0</v>
      </c>
      <c r="AB85" s="36">
        <f t="shared" si="41"/>
        <v>0</v>
      </c>
      <c r="AC85" s="35">
        <f t="shared" si="42"/>
        <v>0</v>
      </c>
      <c r="AD85" s="39">
        <f t="shared" si="43"/>
        <v>0</v>
      </c>
      <c r="AE85" s="35">
        <f t="shared" si="44"/>
        <v>0</v>
      </c>
      <c r="AF85" s="40">
        <f t="shared" si="30"/>
        <v>0</v>
      </c>
      <c r="AG85" s="39">
        <f t="shared" si="45"/>
        <v>0</v>
      </c>
      <c r="AH85" s="41">
        <f t="shared" si="46"/>
        <v>0</v>
      </c>
      <c r="AI85" s="37">
        <f t="shared" si="47"/>
        <v>0</v>
      </c>
      <c r="AJ85" s="39">
        <f t="shared" si="48"/>
        <v>0</v>
      </c>
      <c r="AK85" s="39">
        <f t="shared" si="49"/>
        <v>0</v>
      </c>
      <c r="AL85" s="37">
        <f t="shared" si="50"/>
        <v>0</v>
      </c>
      <c r="AM85" s="36">
        <v>0.7</v>
      </c>
      <c r="AN85" s="35">
        <f t="shared" si="31"/>
        <v>0</v>
      </c>
      <c r="AO85" s="39">
        <f t="shared" si="51"/>
        <v>0</v>
      </c>
      <c r="AP85" s="36">
        <f t="shared" si="52"/>
        <v>1.2</v>
      </c>
      <c r="AQ85" s="39">
        <f t="shared" si="53"/>
        <v>0</v>
      </c>
    </row>
    <row r="86" spans="2:43">
      <c r="B86" s="63"/>
      <c r="C86" s="5"/>
      <c r="D86" s="64"/>
      <c r="E86" s="65"/>
      <c r="F86" s="150"/>
      <c r="G86" s="7" t="str">
        <f t="shared" si="28"/>
        <v/>
      </c>
      <c r="H86" s="62"/>
      <c r="I86" s="69"/>
      <c r="J86" s="69"/>
      <c r="K86" s="71"/>
      <c r="L86" s="7" t="str">
        <f t="shared" si="29"/>
        <v/>
      </c>
      <c r="M86" s="104"/>
      <c r="N86" s="104"/>
      <c r="O86" s="158"/>
      <c r="P86" s="161"/>
      <c r="Q86" s="34"/>
      <c r="R86" s="35">
        <f t="shared" si="32"/>
        <v>0</v>
      </c>
      <c r="S86" s="36">
        <f t="shared" si="33"/>
        <v>1.1499999999999999</v>
      </c>
      <c r="T86" s="35">
        <f>IF(Summary!$I$7=1,0,IF($C86&lt;&gt;"",VLOOKUP($C86,$B$129:$P$176,9),0))</f>
        <v>0</v>
      </c>
      <c r="U86" s="35">
        <f t="shared" si="34"/>
        <v>0</v>
      </c>
      <c r="V86" s="35">
        <f t="shared" si="35"/>
        <v>0</v>
      </c>
      <c r="W86" s="35">
        <f t="shared" si="36"/>
        <v>4</v>
      </c>
      <c r="X86" s="36">
        <f t="shared" si="37"/>
        <v>1</v>
      </c>
      <c r="Y86" s="37">
        <f t="shared" si="38"/>
        <v>0</v>
      </c>
      <c r="Z86" s="37">
        <f t="shared" si="39"/>
        <v>0</v>
      </c>
      <c r="AA86" s="38">
        <f t="shared" si="40"/>
        <v>0</v>
      </c>
      <c r="AB86" s="36">
        <f t="shared" si="41"/>
        <v>0</v>
      </c>
      <c r="AC86" s="35">
        <f t="shared" si="42"/>
        <v>0</v>
      </c>
      <c r="AD86" s="39">
        <f t="shared" si="43"/>
        <v>0</v>
      </c>
      <c r="AE86" s="35">
        <f t="shared" si="44"/>
        <v>0</v>
      </c>
      <c r="AF86" s="40">
        <f t="shared" si="30"/>
        <v>0</v>
      </c>
      <c r="AG86" s="39">
        <f t="shared" si="45"/>
        <v>0</v>
      </c>
      <c r="AH86" s="41">
        <f t="shared" si="46"/>
        <v>0</v>
      </c>
      <c r="AI86" s="37">
        <f t="shared" si="47"/>
        <v>0</v>
      </c>
      <c r="AJ86" s="39">
        <f t="shared" si="48"/>
        <v>0</v>
      </c>
      <c r="AK86" s="39">
        <f t="shared" si="49"/>
        <v>0</v>
      </c>
      <c r="AL86" s="37">
        <f t="shared" si="50"/>
        <v>0</v>
      </c>
      <c r="AM86" s="36">
        <v>0.7</v>
      </c>
      <c r="AN86" s="35">
        <f t="shared" si="31"/>
        <v>0</v>
      </c>
      <c r="AO86" s="39">
        <f t="shared" si="51"/>
        <v>0</v>
      </c>
      <c r="AP86" s="36">
        <f t="shared" si="52"/>
        <v>1.2</v>
      </c>
      <c r="AQ86" s="39">
        <f t="shared" si="53"/>
        <v>0</v>
      </c>
    </row>
    <row r="87" spans="2:43">
      <c r="B87" s="63"/>
      <c r="C87" s="5"/>
      <c r="D87" s="64"/>
      <c r="E87" s="65"/>
      <c r="F87" s="150"/>
      <c r="G87" s="7" t="str">
        <f t="shared" si="28"/>
        <v/>
      </c>
      <c r="H87" s="62"/>
      <c r="I87" s="69"/>
      <c r="J87" s="69"/>
      <c r="K87" s="71"/>
      <c r="L87" s="7" t="str">
        <f t="shared" si="29"/>
        <v/>
      </c>
      <c r="M87" s="104"/>
      <c r="N87" s="104"/>
      <c r="O87" s="158"/>
      <c r="P87" s="161"/>
      <c r="Q87" s="34"/>
      <c r="R87" s="35">
        <f t="shared" si="32"/>
        <v>0</v>
      </c>
      <c r="S87" s="36">
        <f t="shared" si="33"/>
        <v>1.1499999999999999</v>
      </c>
      <c r="T87" s="35">
        <f>IF(Summary!$I$7=1,0,IF($C87&lt;&gt;"",VLOOKUP($C87,$B$129:$P$176,9),0))</f>
        <v>0</v>
      </c>
      <c r="U87" s="35">
        <f t="shared" si="34"/>
        <v>0</v>
      </c>
      <c r="V87" s="35">
        <f t="shared" si="35"/>
        <v>0</v>
      </c>
      <c r="W87" s="35">
        <f t="shared" si="36"/>
        <v>4</v>
      </c>
      <c r="X87" s="36">
        <f t="shared" si="37"/>
        <v>1</v>
      </c>
      <c r="Y87" s="37">
        <f t="shared" si="38"/>
        <v>0</v>
      </c>
      <c r="Z87" s="37">
        <f t="shared" si="39"/>
        <v>0</v>
      </c>
      <c r="AA87" s="38">
        <f t="shared" si="40"/>
        <v>0</v>
      </c>
      <c r="AB87" s="36">
        <f t="shared" si="41"/>
        <v>0</v>
      </c>
      <c r="AC87" s="35">
        <f t="shared" si="42"/>
        <v>0</v>
      </c>
      <c r="AD87" s="39">
        <f t="shared" si="43"/>
        <v>0</v>
      </c>
      <c r="AE87" s="35">
        <f t="shared" si="44"/>
        <v>0</v>
      </c>
      <c r="AF87" s="40">
        <f t="shared" si="30"/>
        <v>0</v>
      </c>
      <c r="AG87" s="39">
        <f t="shared" si="45"/>
        <v>0</v>
      </c>
      <c r="AH87" s="41">
        <f t="shared" si="46"/>
        <v>0</v>
      </c>
      <c r="AI87" s="37">
        <f t="shared" si="47"/>
        <v>0</v>
      </c>
      <c r="AJ87" s="39">
        <f t="shared" si="48"/>
        <v>0</v>
      </c>
      <c r="AK87" s="39">
        <f t="shared" si="49"/>
        <v>0</v>
      </c>
      <c r="AL87" s="37">
        <f t="shared" si="50"/>
        <v>0</v>
      </c>
      <c r="AM87" s="36">
        <v>0.7</v>
      </c>
      <c r="AN87" s="35">
        <f t="shared" si="31"/>
        <v>0</v>
      </c>
      <c r="AO87" s="39">
        <f t="shared" si="51"/>
        <v>0</v>
      </c>
      <c r="AP87" s="36">
        <f t="shared" si="52"/>
        <v>1.2</v>
      </c>
      <c r="AQ87" s="39">
        <f t="shared" si="53"/>
        <v>0</v>
      </c>
    </row>
    <row r="88" spans="2:43">
      <c r="B88" s="63"/>
      <c r="C88" s="5"/>
      <c r="D88" s="64"/>
      <c r="E88" s="65"/>
      <c r="F88" s="150"/>
      <c r="G88" s="7" t="str">
        <f t="shared" si="28"/>
        <v/>
      </c>
      <c r="H88" s="62"/>
      <c r="I88" s="69"/>
      <c r="J88" s="69"/>
      <c r="K88" s="71"/>
      <c r="L88" s="7" t="str">
        <f t="shared" si="29"/>
        <v/>
      </c>
      <c r="M88" s="104"/>
      <c r="N88" s="104"/>
      <c r="O88" s="158"/>
      <c r="P88" s="161"/>
      <c r="Q88" s="34"/>
      <c r="R88" s="35">
        <f t="shared" si="32"/>
        <v>0</v>
      </c>
      <c r="S88" s="36">
        <f t="shared" si="33"/>
        <v>1.1499999999999999</v>
      </c>
      <c r="T88" s="35">
        <f>IF(Summary!$I$7=1,0,IF($C88&lt;&gt;"",VLOOKUP($C88,$B$129:$P$176,9),0))</f>
        <v>0</v>
      </c>
      <c r="U88" s="35">
        <f t="shared" si="34"/>
        <v>0</v>
      </c>
      <c r="V88" s="35">
        <f t="shared" si="35"/>
        <v>0</v>
      </c>
      <c r="W88" s="35">
        <f t="shared" si="36"/>
        <v>4</v>
      </c>
      <c r="X88" s="36">
        <f t="shared" si="37"/>
        <v>1</v>
      </c>
      <c r="Y88" s="37">
        <f t="shared" si="38"/>
        <v>0</v>
      </c>
      <c r="Z88" s="37">
        <f t="shared" si="39"/>
        <v>0</v>
      </c>
      <c r="AA88" s="38">
        <f t="shared" si="40"/>
        <v>0</v>
      </c>
      <c r="AB88" s="36">
        <f t="shared" si="41"/>
        <v>0</v>
      </c>
      <c r="AC88" s="35">
        <f t="shared" si="42"/>
        <v>0</v>
      </c>
      <c r="AD88" s="39">
        <f t="shared" si="43"/>
        <v>0</v>
      </c>
      <c r="AE88" s="35">
        <f t="shared" si="44"/>
        <v>0</v>
      </c>
      <c r="AF88" s="40">
        <f t="shared" si="30"/>
        <v>0</v>
      </c>
      <c r="AG88" s="39">
        <f t="shared" si="45"/>
        <v>0</v>
      </c>
      <c r="AH88" s="41">
        <f t="shared" si="46"/>
        <v>0</v>
      </c>
      <c r="AI88" s="37">
        <f t="shared" si="47"/>
        <v>0</v>
      </c>
      <c r="AJ88" s="39">
        <f t="shared" si="48"/>
        <v>0</v>
      </c>
      <c r="AK88" s="39">
        <f t="shared" si="49"/>
        <v>0</v>
      </c>
      <c r="AL88" s="37">
        <f t="shared" si="50"/>
        <v>0</v>
      </c>
      <c r="AM88" s="36">
        <v>0.7</v>
      </c>
      <c r="AN88" s="35">
        <f t="shared" si="31"/>
        <v>0</v>
      </c>
      <c r="AO88" s="39">
        <f t="shared" si="51"/>
        <v>0</v>
      </c>
      <c r="AP88" s="36">
        <f t="shared" si="52"/>
        <v>1.2</v>
      </c>
      <c r="AQ88" s="39">
        <f t="shared" si="53"/>
        <v>0</v>
      </c>
    </row>
    <row r="89" spans="2:43">
      <c r="B89" s="63"/>
      <c r="C89" s="5"/>
      <c r="D89" s="64"/>
      <c r="E89" s="65"/>
      <c r="F89" s="150"/>
      <c r="G89" s="7" t="str">
        <f t="shared" si="28"/>
        <v/>
      </c>
      <c r="H89" s="62"/>
      <c r="I89" s="69"/>
      <c r="J89" s="69"/>
      <c r="K89" s="71"/>
      <c r="L89" s="7" t="str">
        <f t="shared" si="29"/>
        <v/>
      </c>
      <c r="M89" s="104"/>
      <c r="N89" s="104"/>
      <c r="O89" s="158"/>
      <c r="P89" s="161"/>
      <c r="Q89" s="34"/>
      <c r="R89" s="35">
        <f t="shared" si="32"/>
        <v>0</v>
      </c>
      <c r="S89" s="36">
        <f t="shared" si="33"/>
        <v>1.1499999999999999</v>
      </c>
      <c r="T89" s="35">
        <f>IF(Summary!$I$7=1,0,IF($C89&lt;&gt;"",VLOOKUP($C89,$B$129:$P$176,9),0))</f>
        <v>0</v>
      </c>
      <c r="U89" s="35">
        <f t="shared" si="34"/>
        <v>0</v>
      </c>
      <c r="V89" s="35">
        <f t="shared" si="35"/>
        <v>0</v>
      </c>
      <c r="W89" s="35">
        <f t="shared" si="36"/>
        <v>4</v>
      </c>
      <c r="X89" s="36">
        <f t="shared" si="37"/>
        <v>1</v>
      </c>
      <c r="Y89" s="37">
        <f t="shared" si="38"/>
        <v>0</v>
      </c>
      <c r="Z89" s="37">
        <f t="shared" si="39"/>
        <v>0</v>
      </c>
      <c r="AA89" s="38">
        <f t="shared" si="40"/>
        <v>0</v>
      </c>
      <c r="AB89" s="36">
        <f t="shared" si="41"/>
        <v>0</v>
      </c>
      <c r="AC89" s="35">
        <f t="shared" si="42"/>
        <v>0</v>
      </c>
      <c r="AD89" s="39">
        <f t="shared" si="43"/>
        <v>0</v>
      </c>
      <c r="AE89" s="35">
        <f t="shared" si="44"/>
        <v>0</v>
      </c>
      <c r="AF89" s="40">
        <f t="shared" si="30"/>
        <v>0</v>
      </c>
      <c r="AG89" s="39">
        <f t="shared" si="45"/>
        <v>0</v>
      </c>
      <c r="AH89" s="41">
        <f t="shared" si="46"/>
        <v>0</v>
      </c>
      <c r="AI89" s="37">
        <f t="shared" si="47"/>
        <v>0</v>
      </c>
      <c r="AJ89" s="39">
        <f t="shared" si="48"/>
        <v>0</v>
      </c>
      <c r="AK89" s="39">
        <f t="shared" si="49"/>
        <v>0</v>
      </c>
      <c r="AL89" s="37">
        <f t="shared" si="50"/>
        <v>0</v>
      </c>
      <c r="AM89" s="36">
        <v>0.7</v>
      </c>
      <c r="AN89" s="35">
        <f t="shared" si="31"/>
        <v>0</v>
      </c>
      <c r="AO89" s="39">
        <f t="shared" si="51"/>
        <v>0</v>
      </c>
      <c r="AP89" s="36">
        <f t="shared" si="52"/>
        <v>1.2</v>
      </c>
      <c r="AQ89" s="39">
        <f t="shared" si="53"/>
        <v>0</v>
      </c>
    </row>
    <row r="90" spans="2:43">
      <c r="B90" s="63"/>
      <c r="C90" s="5"/>
      <c r="D90" s="64"/>
      <c r="E90" s="65"/>
      <c r="F90" s="150"/>
      <c r="G90" s="7" t="str">
        <f t="shared" si="28"/>
        <v/>
      </c>
      <c r="H90" s="62"/>
      <c r="I90" s="69"/>
      <c r="J90" s="69"/>
      <c r="K90" s="71"/>
      <c r="L90" s="7" t="str">
        <f t="shared" si="29"/>
        <v/>
      </c>
      <c r="M90" s="104"/>
      <c r="N90" s="104"/>
      <c r="O90" s="158"/>
      <c r="P90" s="161"/>
      <c r="Q90" s="34"/>
      <c r="R90" s="35">
        <f t="shared" si="32"/>
        <v>0</v>
      </c>
      <c r="S90" s="36">
        <f t="shared" si="33"/>
        <v>1.1499999999999999</v>
      </c>
      <c r="T90" s="35">
        <f>IF(Summary!$I$7=1,0,IF($C90&lt;&gt;"",VLOOKUP($C90,$B$129:$P$176,9),0))</f>
        <v>0</v>
      </c>
      <c r="U90" s="35">
        <f t="shared" si="34"/>
        <v>0</v>
      </c>
      <c r="V90" s="35">
        <f t="shared" si="35"/>
        <v>0</v>
      </c>
      <c r="W90" s="35">
        <f t="shared" si="36"/>
        <v>4</v>
      </c>
      <c r="X90" s="36">
        <f t="shared" si="37"/>
        <v>1</v>
      </c>
      <c r="Y90" s="37">
        <f t="shared" si="38"/>
        <v>0</v>
      </c>
      <c r="Z90" s="37">
        <f t="shared" si="39"/>
        <v>0</v>
      </c>
      <c r="AA90" s="38">
        <f t="shared" si="40"/>
        <v>0</v>
      </c>
      <c r="AB90" s="36">
        <f t="shared" si="41"/>
        <v>0</v>
      </c>
      <c r="AC90" s="35">
        <f t="shared" si="42"/>
        <v>0</v>
      </c>
      <c r="AD90" s="39">
        <f t="shared" si="43"/>
        <v>0</v>
      </c>
      <c r="AE90" s="35">
        <f t="shared" si="44"/>
        <v>0</v>
      </c>
      <c r="AF90" s="40">
        <f t="shared" si="30"/>
        <v>0</v>
      </c>
      <c r="AG90" s="39">
        <f t="shared" si="45"/>
        <v>0</v>
      </c>
      <c r="AH90" s="41">
        <f t="shared" si="46"/>
        <v>0</v>
      </c>
      <c r="AI90" s="37">
        <f t="shared" si="47"/>
        <v>0</v>
      </c>
      <c r="AJ90" s="39">
        <f t="shared" si="48"/>
        <v>0</v>
      </c>
      <c r="AK90" s="39">
        <f t="shared" si="49"/>
        <v>0</v>
      </c>
      <c r="AL90" s="37">
        <f t="shared" si="50"/>
        <v>0</v>
      </c>
      <c r="AM90" s="36">
        <v>0.7</v>
      </c>
      <c r="AN90" s="35">
        <f t="shared" si="31"/>
        <v>0</v>
      </c>
      <c r="AO90" s="39">
        <f t="shared" si="51"/>
        <v>0</v>
      </c>
      <c r="AP90" s="36">
        <f t="shared" si="52"/>
        <v>1.2</v>
      </c>
      <c r="AQ90" s="39">
        <f t="shared" si="53"/>
        <v>0</v>
      </c>
    </row>
    <row r="91" spans="2:43">
      <c r="B91" s="63"/>
      <c r="C91" s="5"/>
      <c r="D91" s="64"/>
      <c r="E91" s="65"/>
      <c r="F91" s="150"/>
      <c r="G91" s="7" t="str">
        <f t="shared" si="28"/>
        <v/>
      </c>
      <c r="H91" s="62"/>
      <c r="I91" s="69"/>
      <c r="J91" s="69"/>
      <c r="K91" s="71"/>
      <c r="L91" s="7" t="str">
        <f t="shared" si="29"/>
        <v/>
      </c>
      <c r="M91" s="104"/>
      <c r="N91" s="104"/>
      <c r="O91" s="158"/>
      <c r="P91" s="161"/>
      <c r="Q91" s="34"/>
      <c r="R91" s="35">
        <f t="shared" si="32"/>
        <v>0</v>
      </c>
      <c r="S91" s="36">
        <f t="shared" si="33"/>
        <v>1.1499999999999999</v>
      </c>
      <c r="T91" s="35">
        <f>IF(Summary!$I$7=1,0,IF($C91&lt;&gt;"",VLOOKUP($C91,$B$129:$P$176,9),0))</f>
        <v>0</v>
      </c>
      <c r="U91" s="35">
        <f t="shared" si="34"/>
        <v>0</v>
      </c>
      <c r="V91" s="35">
        <f t="shared" si="35"/>
        <v>0</v>
      </c>
      <c r="W91" s="35">
        <f t="shared" si="36"/>
        <v>4</v>
      </c>
      <c r="X91" s="36">
        <f t="shared" si="37"/>
        <v>1</v>
      </c>
      <c r="Y91" s="37">
        <f t="shared" si="38"/>
        <v>0</v>
      </c>
      <c r="Z91" s="37">
        <f t="shared" si="39"/>
        <v>0</v>
      </c>
      <c r="AA91" s="38">
        <f t="shared" si="40"/>
        <v>0</v>
      </c>
      <c r="AB91" s="36">
        <f t="shared" si="41"/>
        <v>0</v>
      </c>
      <c r="AC91" s="35">
        <f t="shared" si="42"/>
        <v>0</v>
      </c>
      <c r="AD91" s="39">
        <f t="shared" si="43"/>
        <v>0</v>
      </c>
      <c r="AE91" s="35">
        <f t="shared" si="44"/>
        <v>0</v>
      </c>
      <c r="AF91" s="40">
        <f t="shared" si="30"/>
        <v>0</v>
      </c>
      <c r="AG91" s="39">
        <f t="shared" si="45"/>
        <v>0</v>
      </c>
      <c r="AH91" s="41">
        <f t="shared" si="46"/>
        <v>0</v>
      </c>
      <c r="AI91" s="37">
        <f t="shared" si="47"/>
        <v>0</v>
      </c>
      <c r="AJ91" s="39">
        <f t="shared" si="48"/>
        <v>0</v>
      </c>
      <c r="AK91" s="39">
        <f t="shared" si="49"/>
        <v>0</v>
      </c>
      <c r="AL91" s="37">
        <f t="shared" si="50"/>
        <v>0</v>
      </c>
      <c r="AM91" s="36">
        <v>0.7</v>
      </c>
      <c r="AN91" s="35">
        <f t="shared" si="31"/>
        <v>0</v>
      </c>
      <c r="AO91" s="39">
        <f t="shared" si="51"/>
        <v>0</v>
      </c>
      <c r="AP91" s="36">
        <f t="shared" si="52"/>
        <v>1.2</v>
      </c>
      <c r="AQ91" s="39">
        <f t="shared" si="53"/>
        <v>0</v>
      </c>
    </row>
    <row r="92" spans="2:43">
      <c r="B92" s="63"/>
      <c r="C92" s="5"/>
      <c r="D92" s="64"/>
      <c r="E92" s="65"/>
      <c r="F92" s="150"/>
      <c r="G92" s="7" t="str">
        <f t="shared" si="28"/>
        <v/>
      </c>
      <c r="H92" s="62"/>
      <c r="I92" s="69"/>
      <c r="J92" s="69"/>
      <c r="K92" s="71"/>
      <c r="L92" s="7" t="str">
        <f t="shared" si="29"/>
        <v/>
      </c>
      <c r="M92" s="104"/>
      <c r="N92" s="104"/>
      <c r="O92" s="158"/>
      <c r="P92" s="161"/>
      <c r="Q92" s="34"/>
      <c r="R92" s="35">
        <f t="shared" si="32"/>
        <v>0</v>
      </c>
      <c r="S92" s="36">
        <f t="shared" si="33"/>
        <v>1.1499999999999999</v>
      </c>
      <c r="T92" s="35">
        <f>IF(Summary!$I$7=1,0,IF($C92&lt;&gt;"",VLOOKUP($C92,$B$129:$P$176,9),0))</f>
        <v>0</v>
      </c>
      <c r="U92" s="35">
        <f t="shared" si="34"/>
        <v>0</v>
      </c>
      <c r="V92" s="35">
        <f t="shared" si="35"/>
        <v>0</v>
      </c>
      <c r="W92" s="35">
        <f t="shared" si="36"/>
        <v>4</v>
      </c>
      <c r="X92" s="36">
        <f t="shared" si="37"/>
        <v>1</v>
      </c>
      <c r="Y92" s="37">
        <f t="shared" si="38"/>
        <v>0</v>
      </c>
      <c r="Z92" s="37">
        <f t="shared" si="39"/>
        <v>0</v>
      </c>
      <c r="AA92" s="38">
        <f t="shared" si="40"/>
        <v>0</v>
      </c>
      <c r="AB92" s="36">
        <f t="shared" si="41"/>
        <v>0</v>
      </c>
      <c r="AC92" s="35">
        <f t="shared" si="42"/>
        <v>0</v>
      </c>
      <c r="AD92" s="39">
        <f t="shared" si="43"/>
        <v>0</v>
      </c>
      <c r="AE92" s="35">
        <f t="shared" si="44"/>
        <v>0</v>
      </c>
      <c r="AF92" s="40">
        <f t="shared" si="30"/>
        <v>0</v>
      </c>
      <c r="AG92" s="39">
        <f t="shared" si="45"/>
        <v>0</v>
      </c>
      <c r="AH92" s="41">
        <f t="shared" si="46"/>
        <v>0</v>
      </c>
      <c r="AI92" s="37">
        <f t="shared" si="47"/>
        <v>0</v>
      </c>
      <c r="AJ92" s="39">
        <f t="shared" si="48"/>
        <v>0</v>
      </c>
      <c r="AK92" s="39">
        <f t="shared" si="49"/>
        <v>0</v>
      </c>
      <c r="AL92" s="37">
        <f t="shared" si="50"/>
        <v>0</v>
      </c>
      <c r="AM92" s="36">
        <v>0.7</v>
      </c>
      <c r="AN92" s="35">
        <f t="shared" si="31"/>
        <v>0</v>
      </c>
      <c r="AO92" s="39">
        <f t="shared" si="51"/>
        <v>0</v>
      </c>
      <c r="AP92" s="36">
        <f t="shared" si="52"/>
        <v>1.2</v>
      </c>
      <c r="AQ92" s="39">
        <f t="shared" si="53"/>
        <v>0</v>
      </c>
    </row>
    <row r="93" spans="2:43">
      <c r="B93" s="63"/>
      <c r="C93" s="5"/>
      <c r="D93" s="64"/>
      <c r="E93" s="65"/>
      <c r="F93" s="150"/>
      <c r="G93" s="7" t="str">
        <f t="shared" si="28"/>
        <v/>
      </c>
      <c r="H93" s="62"/>
      <c r="I93" s="69"/>
      <c r="J93" s="69"/>
      <c r="K93" s="71"/>
      <c r="L93" s="7" t="str">
        <f t="shared" si="29"/>
        <v/>
      </c>
      <c r="M93" s="104"/>
      <c r="N93" s="104"/>
      <c r="O93" s="158"/>
      <c r="P93" s="161"/>
      <c r="Q93" s="34"/>
      <c r="R93" s="35">
        <f t="shared" si="32"/>
        <v>0</v>
      </c>
      <c r="S93" s="36">
        <f t="shared" si="33"/>
        <v>1.1499999999999999</v>
      </c>
      <c r="T93" s="35">
        <f>IF(Summary!$I$7=1,0,IF($C93&lt;&gt;"",VLOOKUP($C93,$B$129:$P$176,9),0))</f>
        <v>0</v>
      </c>
      <c r="U93" s="35">
        <f t="shared" si="34"/>
        <v>0</v>
      </c>
      <c r="V93" s="35">
        <f t="shared" si="35"/>
        <v>0</v>
      </c>
      <c r="W93" s="35">
        <f t="shared" si="36"/>
        <v>4</v>
      </c>
      <c r="X93" s="36">
        <f t="shared" si="37"/>
        <v>1</v>
      </c>
      <c r="Y93" s="37">
        <f t="shared" si="38"/>
        <v>0</v>
      </c>
      <c r="Z93" s="37">
        <f t="shared" si="39"/>
        <v>0</v>
      </c>
      <c r="AA93" s="38">
        <f t="shared" si="40"/>
        <v>0</v>
      </c>
      <c r="AB93" s="36">
        <f t="shared" si="41"/>
        <v>0</v>
      </c>
      <c r="AC93" s="35">
        <f t="shared" si="42"/>
        <v>0</v>
      </c>
      <c r="AD93" s="39">
        <f t="shared" si="43"/>
        <v>0</v>
      </c>
      <c r="AE93" s="35">
        <f t="shared" si="44"/>
        <v>0</v>
      </c>
      <c r="AF93" s="40">
        <f t="shared" si="30"/>
        <v>0</v>
      </c>
      <c r="AG93" s="39">
        <f t="shared" si="45"/>
        <v>0</v>
      </c>
      <c r="AH93" s="41">
        <f t="shared" si="46"/>
        <v>0</v>
      </c>
      <c r="AI93" s="37">
        <f t="shared" si="47"/>
        <v>0</v>
      </c>
      <c r="AJ93" s="39">
        <f t="shared" si="48"/>
        <v>0</v>
      </c>
      <c r="AK93" s="39">
        <f t="shared" si="49"/>
        <v>0</v>
      </c>
      <c r="AL93" s="37">
        <f t="shared" si="50"/>
        <v>0</v>
      </c>
      <c r="AM93" s="36">
        <v>0.7</v>
      </c>
      <c r="AN93" s="35">
        <f t="shared" si="31"/>
        <v>0</v>
      </c>
      <c r="AO93" s="39">
        <f t="shared" si="51"/>
        <v>0</v>
      </c>
      <c r="AP93" s="36">
        <f t="shared" si="52"/>
        <v>1.2</v>
      </c>
      <c r="AQ93" s="39">
        <f t="shared" si="53"/>
        <v>0</v>
      </c>
    </row>
    <row r="94" spans="2:43">
      <c r="B94" s="63"/>
      <c r="C94" s="5"/>
      <c r="D94" s="64"/>
      <c r="E94" s="65"/>
      <c r="F94" s="150"/>
      <c r="G94" s="7" t="str">
        <f t="shared" si="28"/>
        <v/>
      </c>
      <c r="H94" s="62"/>
      <c r="I94" s="69"/>
      <c r="J94" s="69"/>
      <c r="K94" s="71"/>
      <c r="L94" s="7" t="str">
        <f t="shared" si="29"/>
        <v/>
      </c>
      <c r="M94" s="104"/>
      <c r="N94" s="104"/>
      <c r="O94" s="158"/>
      <c r="P94" s="161"/>
      <c r="Q94" s="34"/>
      <c r="R94" s="35">
        <f t="shared" si="32"/>
        <v>0</v>
      </c>
      <c r="S94" s="36">
        <f t="shared" si="33"/>
        <v>1.1499999999999999</v>
      </c>
      <c r="T94" s="35">
        <f>IF(Summary!$I$7=1,0,IF($C94&lt;&gt;"",VLOOKUP($C94,$B$129:$P$176,9),0))</f>
        <v>0</v>
      </c>
      <c r="U94" s="35">
        <f t="shared" si="34"/>
        <v>0</v>
      </c>
      <c r="V94" s="35">
        <f t="shared" si="35"/>
        <v>0</v>
      </c>
      <c r="W94" s="35">
        <f t="shared" si="36"/>
        <v>4</v>
      </c>
      <c r="X94" s="36">
        <f t="shared" si="37"/>
        <v>1</v>
      </c>
      <c r="Y94" s="37">
        <f t="shared" si="38"/>
        <v>0</v>
      </c>
      <c r="Z94" s="37">
        <f t="shared" si="39"/>
        <v>0</v>
      </c>
      <c r="AA94" s="38">
        <f t="shared" si="40"/>
        <v>0</v>
      </c>
      <c r="AB94" s="36">
        <f t="shared" si="41"/>
        <v>0</v>
      </c>
      <c r="AC94" s="35">
        <f t="shared" si="42"/>
        <v>0</v>
      </c>
      <c r="AD94" s="39">
        <f t="shared" si="43"/>
        <v>0</v>
      </c>
      <c r="AE94" s="35">
        <f t="shared" si="44"/>
        <v>0</v>
      </c>
      <c r="AF94" s="40">
        <f t="shared" si="30"/>
        <v>0</v>
      </c>
      <c r="AG94" s="39">
        <f t="shared" si="45"/>
        <v>0</v>
      </c>
      <c r="AH94" s="41">
        <f t="shared" si="46"/>
        <v>0</v>
      </c>
      <c r="AI94" s="37">
        <f t="shared" si="47"/>
        <v>0</v>
      </c>
      <c r="AJ94" s="39">
        <f t="shared" si="48"/>
        <v>0</v>
      </c>
      <c r="AK94" s="39">
        <f t="shared" si="49"/>
        <v>0</v>
      </c>
      <c r="AL94" s="37">
        <f t="shared" si="50"/>
        <v>0</v>
      </c>
      <c r="AM94" s="36">
        <v>0.7</v>
      </c>
      <c r="AN94" s="35">
        <f t="shared" si="31"/>
        <v>0</v>
      </c>
      <c r="AO94" s="39">
        <f t="shared" si="51"/>
        <v>0</v>
      </c>
      <c r="AP94" s="36">
        <f t="shared" si="52"/>
        <v>1.2</v>
      </c>
      <c r="AQ94" s="39">
        <f t="shared" si="53"/>
        <v>0</v>
      </c>
    </row>
    <row r="95" spans="2:43">
      <c r="B95" s="63"/>
      <c r="C95" s="5"/>
      <c r="D95" s="64"/>
      <c r="E95" s="65"/>
      <c r="F95" s="150"/>
      <c r="G95" s="7" t="str">
        <f t="shared" si="28"/>
        <v/>
      </c>
      <c r="H95" s="62"/>
      <c r="I95" s="69"/>
      <c r="J95" s="69"/>
      <c r="K95" s="71"/>
      <c r="L95" s="7" t="str">
        <f t="shared" si="29"/>
        <v/>
      </c>
      <c r="M95" s="104"/>
      <c r="N95" s="104"/>
      <c r="O95" s="158"/>
      <c r="P95" s="161"/>
      <c r="Q95" s="34"/>
      <c r="R95" s="35">
        <f t="shared" si="32"/>
        <v>0</v>
      </c>
      <c r="S95" s="36">
        <f t="shared" si="33"/>
        <v>1.1499999999999999</v>
      </c>
      <c r="T95" s="35">
        <f>IF(Summary!$I$7=1,0,IF($C95&lt;&gt;"",VLOOKUP($C95,$B$129:$P$176,9),0))</f>
        <v>0</v>
      </c>
      <c r="U95" s="35">
        <f t="shared" si="34"/>
        <v>0</v>
      </c>
      <c r="V95" s="35">
        <f t="shared" si="35"/>
        <v>0</v>
      </c>
      <c r="W95" s="35">
        <f t="shared" si="36"/>
        <v>4</v>
      </c>
      <c r="X95" s="36">
        <f t="shared" si="37"/>
        <v>1</v>
      </c>
      <c r="Y95" s="37">
        <f t="shared" si="38"/>
        <v>0</v>
      </c>
      <c r="Z95" s="37">
        <f t="shared" si="39"/>
        <v>0</v>
      </c>
      <c r="AA95" s="38">
        <f t="shared" si="40"/>
        <v>0</v>
      </c>
      <c r="AB95" s="36">
        <f t="shared" si="41"/>
        <v>0</v>
      </c>
      <c r="AC95" s="35">
        <f t="shared" si="42"/>
        <v>0</v>
      </c>
      <c r="AD95" s="39">
        <f t="shared" si="43"/>
        <v>0</v>
      </c>
      <c r="AE95" s="35">
        <f t="shared" si="44"/>
        <v>0</v>
      </c>
      <c r="AF95" s="40">
        <f t="shared" si="30"/>
        <v>0</v>
      </c>
      <c r="AG95" s="39">
        <f t="shared" si="45"/>
        <v>0</v>
      </c>
      <c r="AH95" s="41">
        <f t="shared" si="46"/>
        <v>0</v>
      </c>
      <c r="AI95" s="37">
        <f t="shared" si="47"/>
        <v>0</v>
      </c>
      <c r="AJ95" s="39">
        <f t="shared" si="48"/>
        <v>0</v>
      </c>
      <c r="AK95" s="39">
        <f t="shared" si="49"/>
        <v>0</v>
      </c>
      <c r="AL95" s="37">
        <f t="shared" si="50"/>
        <v>0</v>
      </c>
      <c r="AM95" s="36">
        <v>0.7</v>
      </c>
      <c r="AN95" s="35">
        <f t="shared" si="31"/>
        <v>0</v>
      </c>
      <c r="AO95" s="39">
        <f t="shared" si="51"/>
        <v>0</v>
      </c>
      <c r="AP95" s="36">
        <f t="shared" si="52"/>
        <v>1.2</v>
      </c>
      <c r="AQ95" s="39">
        <f t="shared" si="53"/>
        <v>0</v>
      </c>
    </row>
    <row r="96" spans="2:43">
      <c r="B96" s="63"/>
      <c r="C96" s="5"/>
      <c r="D96" s="64"/>
      <c r="E96" s="65"/>
      <c r="F96" s="150"/>
      <c r="G96" s="7" t="str">
        <f t="shared" si="28"/>
        <v/>
      </c>
      <c r="H96" s="62"/>
      <c r="I96" s="69"/>
      <c r="J96" s="69"/>
      <c r="K96" s="71"/>
      <c r="L96" s="7" t="str">
        <f t="shared" si="29"/>
        <v/>
      </c>
      <c r="M96" s="104"/>
      <c r="N96" s="104"/>
      <c r="O96" s="158"/>
      <c r="P96" s="161"/>
      <c r="Q96" s="34"/>
      <c r="R96" s="35">
        <f t="shared" si="32"/>
        <v>0</v>
      </c>
      <c r="S96" s="36">
        <f t="shared" si="33"/>
        <v>1.1499999999999999</v>
      </c>
      <c r="T96" s="35">
        <f>IF(Summary!$I$7=1,0,IF($C96&lt;&gt;"",VLOOKUP($C96,$B$129:$P$176,9),0))</f>
        <v>0</v>
      </c>
      <c r="U96" s="35">
        <f t="shared" si="34"/>
        <v>0</v>
      </c>
      <c r="V96" s="35">
        <f t="shared" si="35"/>
        <v>0</v>
      </c>
      <c r="W96" s="35">
        <f t="shared" si="36"/>
        <v>4</v>
      </c>
      <c r="X96" s="36">
        <f t="shared" si="37"/>
        <v>1</v>
      </c>
      <c r="Y96" s="37">
        <f t="shared" si="38"/>
        <v>0</v>
      </c>
      <c r="Z96" s="37">
        <f t="shared" si="39"/>
        <v>0</v>
      </c>
      <c r="AA96" s="38">
        <f t="shared" si="40"/>
        <v>0</v>
      </c>
      <c r="AB96" s="36">
        <f t="shared" si="41"/>
        <v>0</v>
      </c>
      <c r="AC96" s="35">
        <f t="shared" si="42"/>
        <v>0</v>
      </c>
      <c r="AD96" s="39">
        <f t="shared" si="43"/>
        <v>0</v>
      </c>
      <c r="AE96" s="35">
        <f t="shared" si="44"/>
        <v>0</v>
      </c>
      <c r="AF96" s="40">
        <f t="shared" si="30"/>
        <v>0</v>
      </c>
      <c r="AG96" s="39">
        <f t="shared" si="45"/>
        <v>0</v>
      </c>
      <c r="AH96" s="41">
        <f t="shared" si="46"/>
        <v>0</v>
      </c>
      <c r="AI96" s="37">
        <f t="shared" si="47"/>
        <v>0</v>
      </c>
      <c r="AJ96" s="39">
        <f t="shared" si="48"/>
        <v>0</v>
      </c>
      <c r="AK96" s="39">
        <f t="shared" si="49"/>
        <v>0</v>
      </c>
      <c r="AL96" s="37">
        <f t="shared" si="50"/>
        <v>0</v>
      </c>
      <c r="AM96" s="36">
        <v>0.7</v>
      </c>
      <c r="AN96" s="35">
        <f t="shared" si="31"/>
        <v>0</v>
      </c>
      <c r="AO96" s="39">
        <f t="shared" si="51"/>
        <v>0</v>
      </c>
      <c r="AP96" s="36">
        <f t="shared" si="52"/>
        <v>1.2</v>
      </c>
      <c r="AQ96" s="39">
        <f t="shared" si="53"/>
        <v>0</v>
      </c>
    </row>
    <row r="97" spans="2:43">
      <c r="B97" s="63"/>
      <c r="C97" s="5"/>
      <c r="D97" s="64"/>
      <c r="E97" s="65"/>
      <c r="F97" s="150"/>
      <c r="G97" s="7" t="str">
        <f t="shared" si="28"/>
        <v/>
      </c>
      <c r="H97" s="62"/>
      <c r="I97" s="69"/>
      <c r="J97" s="69"/>
      <c r="K97" s="71"/>
      <c r="L97" s="7" t="str">
        <f t="shared" si="29"/>
        <v/>
      </c>
      <c r="M97" s="104"/>
      <c r="N97" s="104"/>
      <c r="O97" s="158"/>
      <c r="P97" s="161"/>
      <c r="Q97" s="34"/>
      <c r="R97" s="35">
        <f t="shared" si="32"/>
        <v>0</v>
      </c>
      <c r="S97" s="36">
        <f t="shared" si="33"/>
        <v>1.1499999999999999</v>
      </c>
      <c r="T97" s="35">
        <f>IF(Summary!$I$7=1,0,IF($C97&lt;&gt;"",VLOOKUP($C97,$B$129:$P$176,9),0))</f>
        <v>0</v>
      </c>
      <c r="U97" s="35">
        <f t="shared" si="34"/>
        <v>0</v>
      </c>
      <c r="V97" s="35">
        <f t="shared" si="35"/>
        <v>0</v>
      </c>
      <c r="W97" s="35">
        <f t="shared" si="36"/>
        <v>4</v>
      </c>
      <c r="X97" s="36">
        <f t="shared" si="37"/>
        <v>1</v>
      </c>
      <c r="Y97" s="37">
        <f t="shared" si="38"/>
        <v>0</v>
      </c>
      <c r="Z97" s="37">
        <f t="shared" si="39"/>
        <v>0</v>
      </c>
      <c r="AA97" s="38">
        <f t="shared" si="40"/>
        <v>0</v>
      </c>
      <c r="AB97" s="36">
        <f t="shared" si="41"/>
        <v>0</v>
      </c>
      <c r="AC97" s="35">
        <f t="shared" si="42"/>
        <v>0</v>
      </c>
      <c r="AD97" s="39">
        <f t="shared" si="43"/>
        <v>0</v>
      </c>
      <c r="AE97" s="35">
        <f t="shared" si="44"/>
        <v>0</v>
      </c>
      <c r="AF97" s="40">
        <f t="shared" si="30"/>
        <v>0</v>
      </c>
      <c r="AG97" s="39">
        <f t="shared" si="45"/>
        <v>0</v>
      </c>
      <c r="AH97" s="41">
        <f t="shared" si="46"/>
        <v>0</v>
      </c>
      <c r="AI97" s="37">
        <f t="shared" si="47"/>
        <v>0</v>
      </c>
      <c r="AJ97" s="39">
        <f t="shared" si="48"/>
        <v>0</v>
      </c>
      <c r="AK97" s="39">
        <f t="shared" si="49"/>
        <v>0</v>
      </c>
      <c r="AL97" s="37">
        <f t="shared" si="50"/>
        <v>0</v>
      </c>
      <c r="AM97" s="36">
        <v>0.7</v>
      </c>
      <c r="AN97" s="35">
        <f t="shared" si="31"/>
        <v>0</v>
      </c>
      <c r="AO97" s="39">
        <f t="shared" si="51"/>
        <v>0</v>
      </c>
      <c r="AP97" s="36">
        <f t="shared" si="52"/>
        <v>1.2</v>
      </c>
      <c r="AQ97" s="39">
        <f t="shared" si="53"/>
        <v>0</v>
      </c>
    </row>
    <row r="98" spans="2:43">
      <c r="B98" s="63"/>
      <c r="C98" s="5"/>
      <c r="D98" s="64"/>
      <c r="E98" s="65"/>
      <c r="F98" s="150"/>
      <c r="G98" s="7" t="str">
        <f t="shared" si="28"/>
        <v/>
      </c>
      <c r="H98" s="62"/>
      <c r="I98" s="69"/>
      <c r="J98" s="69"/>
      <c r="K98" s="71"/>
      <c r="L98" s="7" t="str">
        <f t="shared" si="29"/>
        <v/>
      </c>
      <c r="M98" s="104"/>
      <c r="N98" s="104"/>
      <c r="O98" s="158"/>
      <c r="P98" s="161"/>
      <c r="Q98" s="34"/>
      <c r="R98" s="35">
        <f t="shared" si="32"/>
        <v>0</v>
      </c>
      <c r="S98" s="36">
        <f t="shared" si="33"/>
        <v>1.1499999999999999</v>
      </c>
      <c r="T98" s="35">
        <f>IF(Summary!$I$7=1,0,IF($C98&lt;&gt;"",VLOOKUP($C98,$B$129:$P$176,9),0))</f>
        <v>0</v>
      </c>
      <c r="U98" s="35">
        <f t="shared" si="34"/>
        <v>0</v>
      </c>
      <c r="V98" s="35">
        <f t="shared" si="35"/>
        <v>0</v>
      </c>
      <c r="W98" s="35">
        <f t="shared" si="36"/>
        <v>4</v>
      </c>
      <c r="X98" s="36">
        <f t="shared" si="37"/>
        <v>1</v>
      </c>
      <c r="Y98" s="37">
        <f t="shared" si="38"/>
        <v>0</v>
      </c>
      <c r="Z98" s="37">
        <f t="shared" si="39"/>
        <v>0</v>
      </c>
      <c r="AA98" s="38">
        <f t="shared" si="40"/>
        <v>0</v>
      </c>
      <c r="AB98" s="36">
        <f t="shared" si="41"/>
        <v>0</v>
      </c>
      <c r="AC98" s="35">
        <f t="shared" si="42"/>
        <v>0</v>
      </c>
      <c r="AD98" s="39">
        <f t="shared" si="43"/>
        <v>0</v>
      </c>
      <c r="AE98" s="35">
        <f t="shared" si="44"/>
        <v>0</v>
      </c>
      <c r="AF98" s="40">
        <f t="shared" si="30"/>
        <v>0</v>
      </c>
      <c r="AG98" s="39">
        <f t="shared" si="45"/>
        <v>0</v>
      </c>
      <c r="AH98" s="41">
        <f t="shared" si="46"/>
        <v>0</v>
      </c>
      <c r="AI98" s="37">
        <f t="shared" si="47"/>
        <v>0</v>
      </c>
      <c r="AJ98" s="39">
        <f t="shared" si="48"/>
        <v>0</v>
      </c>
      <c r="AK98" s="39">
        <f t="shared" si="49"/>
        <v>0</v>
      </c>
      <c r="AL98" s="37">
        <f t="shared" si="50"/>
        <v>0</v>
      </c>
      <c r="AM98" s="36">
        <v>0.7</v>
      </c>
      <c r="AN98" s="35">
        <f t="shared" si="31"/>
        <v>0</v>
      </c>
      <c r="AO98" s="39">
        <f t="shared" si="51"/>
        <v>0</v>
      </c>
      <c r="AP98" s="36">
        <f t="shared" si="52"/>
        <v>1.2</v>
      </c>
      <c r="AQ98" s="39">
        <f t="shared" si="53"/>
        <v>0</v>
      </c>
    </row>
    <row r="99" spans="2:43">
      <c r="B99" s="63"/>
      <c r="C99" s="5"/>
      <c r="D99" s="64"/>
      <c r="E99" s="65"/>
      <c r="F99" s="150"/>
      <c r="G99" s="7" t="str">
        <f t="shared" si="28"/>
        <v/>
      </c>
      <c r="H99" s="62"/>
      <c r="I99" s="69"/>
      <c r="J99" s="69"/>
      <c r="K99" s="71"/>
      <c r="L99" s="7" t="str">
        <f t="shared" si="29"/>
        <v/>
      </c>
      <c r="M99" s="104"/>
      <c r="N99" s="104"/>
      <c r="O99" s="158"/>
      <c r="P99" s="161"/>
      <c r="Q99" s="34"/>
      <c r="R99" s="35">
        <f t="shared" si="32"/>
        <v>0</v>
      </c>
      <c r="S99" s="36">
        <f t="shared" si="33"/>
        <v>1.1499999999999999</v>
      </c>
      <c r="T99" s="35">
        <f>IF(Summary!$I$7=1,0,IF($C99&lt;&gt;"",VLOOKUP($C99,$B$129:$P$176,9),0))</f>
        <v>0</v>
      </c>
      <c r="U99" s="35">
        <f t="shared" si="34"/>
        <v>0</v>
      </c>
      <c r="V99" s="35">
        <f t="shared" si="35"/>
        <v>0</v>
      </c>
      <c r="W99" s="35">
        <f t="shared" si="36"/>
        <v>4</v>
      </c>
      <c r="X99" s="36">
        <f t="shared" si="37"/>
        <v>1</v>
      </c>
      <c r="Y99" s="37">
        <f t="shared" si="38"/>
        <v>0</v>
      </c>
      <c r="Z99" s="37">
        <f t="shared" si="39"/>
        <v>0</v>
      </c>
      <c r="AA99" s="38">
        <f t="shared" si="40"/>
        <v>0</v>
      </c>
      <c r="AB99" s="36">
        <f t="shared" si="41"/>
        <v>0</v>
      </c>
      <c r="AC99" s="35">
        <f t="shared" si="42"/>
        <v>0</v>
      </c>
      <c r="AD99" s="39">
        <f t="shared" si="43"/>
        <v>0</v>
      </c>
      <c r="AE99" s="35">
        <f t="shared" si="44"/>
        <v>0</v>
      </c>
      <c r="AF99" s="40">
        <f t="shared" si="30"/>
        <v>0</v>
      </c>
      <c r="AG99" s="39">
        <f t="shared" si="45"/>
        <v>0</v>
      </c>
      <c r="AH99" s="41">
        <f t="shared" si="46"/>
        <v>0</v>
      </c>
      <c r="AI99" s="37">
        <f t="shared" si="47"/>
        <v>0</v>
      </c>
      <c r="AJ99" s="39">
        <f t="shared" si="48"/>
        <v>0</v>
      </c>
      <c r="AK99" s="39">
        <f t="shared" si="49"/>
        <v>0</v>
      </c>
      <c r="AL99" s="37">
        <f t="shared" si="50"/>
        <v>0</v>
      </c>
      <c r="AM99" s="36">
        <v>0.7</v>
      </c>
      <c r="AN99" s="35">
        <f t="shared" si="31"/>
        <v>0</v>
      </c>
      <c r="AO99" s="39">
        <f t="shared" si="51"/>
        <v>0</v>
      </c>
      <c r="AP99" s="36">
        <f t="shared" si="52"/>
        <v>1.2</v>
      </c>
      <c r="AQ99" s="39">
        <f t="shared" si="53"/>
        <v>0</v>
      </c>
    </row>
    <row r="100" spans="2:43">
      <c r="B100" s="63"/>
      <c r="C100" s="5"/>
      <c r="D100" s="64"/>
      <c r="E100" s="65"/>
      <c r="F100" s="150"/>
      <c r="G100" s="7" t="str">
        <f t="shared" si="28"/>
        <v/>
      </c>
      <c r="H100" s="62"/>
      <c r="I100" s="69"/>
      <c r="J100" s="69"/>
      <c r="K100" s="71"/>
      <c r="L100" s="7" t="str">
        <f t="shared" si="29"/>
        <v/>
      </c>
      <c r="M100" s="104"/>
      <c r="N100" s="104"/>
      <c r="O100" s="158"/>
      <c r="P100" s="161"/>
      <c r="Q100" s="34"/>
      <c r="R100" s="35">
        <f t="shared" si="32"/>
        <v>0</v>
      </c>
      <c r="S100" s="36">
        <f t="shared" si="33"/>
        <v>1.1499999999999999</v>
      </c>
      <c r="T100" s="35">
        <f>IF(Summary!$I$7=1,0,IF($C100&lt;&gt;"",VLOOKUP($C100,$B$129:$P$176,9),0))</f>
        <v>0</v>
      </c>
      <c r="U100" s="35">
        <f t="shared" si="34"/>
        <v>0</v>
      </c>
      <c r="V100" s="35">
        <f t="shared" si="35"/>
        <v>0</v>
      </c>
      <c r="W100" s="35">
        <f t="shared" si="36"/>
        <v>4</v>
      </c>
      <c r="X100" s="36">
        <f t="shared" si="37"/>
        <v>1</v>
      </c>
      <c r="Y100" s="37">
        <f t="shared" si="38"/>
        <v>0</v>
      </c>
      <c r="Z100" s="37">
        <f t="shared" si="39"/>
        <v>0</v>
      </c>
      <c r="AA100" s="38">
        <f t="shared" si="40"/>
        <v>0</v>
      </c>
      <c r="AB100" s="36">
        <f t="shared" si="41"/>
        <v>0</v>
      </c>
      <c r="AC100" s="35">
        <f t="shared" si="42"/>
        <v>0</v>
      </c>
      <c r="AD100" s="39">
        <f t="shared" si="43"/>
        <v>0</v>
      </c>
      <c r="AE100" s="35">
        <f t="shared" si="44"/>
        <v>0</v>
      </c>
      <c r="AF100" s="40">
        <f t="shared" si="30"/>
        <v>0</v>
      </c>
      <c r="AG100" s="39">
        <f t="shared" si="45"/>
        <v>0</v>
      </c>
      <c r="AH100" s="41">
        <f t="shared" si="46"/>
        <v>0</v>
      </c>
      <c r="AI100" s="37">
        <f t="shared" si="47"/>
        <v>0</v>
      </c>
      <c r="AJ100" s="39">
        <f t="shared" si="48"/>
        <v>0</v>
      </c>
      <c r="AK100" s="39">
        <f t="shared" si="49"/>
        <v>0</v>
      </c>
      <c r="AL100" s="37">
        <f t="shared" si="50"/>
        <v>0</v>
      </c>
      <c r="AM100" s="36">
        <v>0.7</v>
      </c>
      <c r="AN100" s="35">
        <f t="shared" si="31"/>
        <v>0</v>
      </c>
      <c r="AO100" s="39">
        <f t="shared" si="51"/>
        <v>0</v>
      </c>
      <c r="AP100" s="36">
        <f t="shared" si="52"/>
        <v>1.2</v>
      </c>
      <c r="AQ100" s="39">
        <f t="shared" si="53"/>
        <v>0</v>
      </c>
    </row>
    <row r="101" spans="2:43">
      <c r="B101" s="63"/>
      <c r="C101" s="5"/>
      <c r="D101" s="64"/>
      <c r="E101" s="65"/>
      <c r="F101" s="150"/>
      <c r="G101" s="7" t="str">
        <f t="shared" si="28"/>
        <v/>
      </c>
      <c r="H101" s="62"/>
      <c r="I101" s="69"/>
      <c r="J101" s="69"/>
      <c r="K101" s="71"/>
      <c r="L101" s="7" t="str">
        <f t="shared" si="29"/>
        <v/>
      </c>
      <c r="M101" s="104"/>
      <c r="N101" s="104"/>
      <c r="O101" s="158"/>
      <c r="P101" s="161"/>
      <c r="Q101" s="34"/>
      <c r="R101" s="35">
        <f t="shared" si="32"/>
        <v>0</v>
      </c>
      <c r="S101" s="36">
        <f t="shared" si="33"/>
        <v>1.1499999999999999</v>
      </c>
      <c r="T101" s="35">
        <f>IF(Summary!$I$7=1,0,IF($C101&lt;&gt;"",VLOOKUP($C101,$B$129:$P$176,9),0))</f>
        <v>0</v>
      </c>
      <c r="U101" s="35">
        <f t="shared" si="34"/>
        <v>0</v>
      </c>
      <c r="V101" s="35">
        <f t="shared" si="35"/>
        <v>0</v>
      </c>
      <c r="W101" s="35">
        <f t="shared" si="36"/>
        <v>4</v>
      </c>
      <c r="X101" s="36">
        <f t="shared" si="37"/>
        <v>1</v>
      </c>
      <c r="Y101" s="37">
        <f t="shared" si="38"/>
        <v>0</v>
      </c>
      <c r="Z101" s="37">
        <f t="shared" si="39"/>
        <v>0</v>
      </c>
      <c r="AA101" s="38">
        <f t="shared" si="40"/>
        <v>0</v>
      </c>
      <c r="AB101" s="36">
        <f t="shared" si="41"/>
        <v>0</v>
      </c>
      <c r="AC101" s="35">
        <f t="shared" si="42"/>
        <v>0</v>
      </c>
      <c r="AD101" s="39">
        <f t="shared" si="43"/>
        <v>0</v>
      </c>
      <c r="AE101" s="35">
        <f t="shared" si="44"/>
        <v>0</v>
      </c>
      <c r="AF101" s="40">
        <f t="shared" si="30"/>
        <v>0</v>
      </c>
      <c r="AG101" s="39">
        <f t="shared" si="45"/>
        <v>0</v>
      </c>
      <c r="AH101" s="41">
        <f t="shared" si="46"/>
        <v>0</v>
      </c>
      <c r="AI101" s="37">
        <f t="shared" si="47"/>
        <v>0</v>
      </c>
      <c r="AJ101" s="39">
        <f t="shared" si="48"/>
        <v>0</v>
      </c>
      <c r="AK101" s="39">
        <f t="shared" si="49"/>
        <v>0</v>
      </c>
      <c r="AL101" s="37">
        <f t="shared" si="50"/>
        <v>0</v>
      </c>
      <c r="AM101" s="36">
        <v>0.7</v>
      </c>
      <c r="AN101" s="35">
        <f t="shared" si="31"/>
        <v>0</v>
      </c>
      <c r="AO101" s="39">
        <f t="shared" si="51"/>
        <v>0</v>
      </c>
      <c r="AP101" s="36">
        <f t="shared" si="52"/>
        <v>1.2</v>
      </c>
      <c r="AQ101" s="39">
        <f t="shared" si="53"/>
        <v>0</v>
      </c>
    </row>
    <row r="102" spans="2:43">
      <c r="B102" s="63"/>
      <c r="C102" s="5"/>
      <c r="D102" s="64"/>
      <c r="E102" s="65"/>
      <c r="F102" s="150"/>
      <c r="G102" s="7" t="str">
        <f t="shared" si="28"/>
        <v/>
      </c>
      <c r="H102" s="62"/>
      <c r="I102" s="69"/>
      <c r="J102" s="69"/>
      <c r="K102" s="71"/>
      <c r="L102" s="7" t="str">
        <f t="shared" si="29"/>
        <v/>
      </c>
      <c r="M102" s="104"/>
      <c r="N102" s="104"/>
      <c r="O102" s="158"/>
      <c r="P102" s="161"/>
      <c r="Q102" s="34"/>
      <c r="R102" s="35">
        <f t="shared" si="32"/>
        <v>0</v>
      </c>
      <c r="S102" s="36">
        <f t="shared" si="33"/>
        <v>1.1499999999999999</v>
      </c>
      <c r="T102" s="35">
        <f>IF(Summary!$I$7=1,0,IF($C102&lt;&gt;"",VLOOKUP($C102,$B$129:$P$176,9),0))</f>
        <v>0</v>
      </c>
      <c r="U102" s="35">
        <f t="shared" si="34"/>
        <v>0</v>
      </c>
      <c r="V102" s="35">
        <f t="shared" si="35"/>
        <v>0</v>
      </c>
      <c r="W102" s="35">
        <f t="shared" si="36"/>
        <v>4</v>
      </c>
      <c r="X102" s="36">
        <f t="shared" si="37"/>
        <v>1</v>
      </c>
      <c r="Y102" s="37">
        <f t="shared" si="38"/>
        <v>0</v>
      </c>
      <c r="Z102" s="37">
        <f t="shared" si="39"/>
        <v>0</v>
      </c>
      <c r="AA102" s="38">
        <f t="shared" si="40"/>
        <v>0</v>
      </c>
      <c r="AB102" s="36">
        <f t="shared" si="41"/>
        <v>0</v>
      </c>
      <c r="AC102" s="35">
        <f t="shared" si="42"/>
        <v>0</v>
      </c>
      <c r="AD102" s="39">
        <f t="shared" si="43"/>
        <v>0</v>
      </c>
      <c r="AE102" s="35">
        <f t="shared" si="44"/>
        <v>0</v>
      </c>
      <c r="AF102" s="40">
        <f t="shared" si="30"/>
        <v>0</v>
      </c>
      <c r="AG102" s="39">
        <f t="shared" si="45"/>
        <v>0</v>
      </c>
      <c r="AH102" s="41">
        <f t="shared" si="46"/>
        <v>0</v>
      </c>
      <c r="AI102" s="37">
        <f t="shared" si="47"/>
        <v>0</v>
      </c>
      <c r="AJ102" s="39">
        <f t="shared" si="48"/>
        <v>0</v>
      </c>
      <c r="AK102" s="39">
        <f t="shared" si="49"/>
        <v>0</v>
      </c>
      <c r="AL102" s="37">
        <f t="shared" si="50"/>
        <v>0</v>
      </c>
      <c r="AM102" s="36">
        <v>0.7</v>
      </c>
      <c r="AN102" s="35">
        <f t="shared" si="31"/>
        <v>0</v>
      </c>
      <c r="AO102" s="39">
        <f t="shared" si="51"/>
        <v>0</v>
      </c>
      <c r="AP102" s="36">
        <f t="shared" si="52"/>
        <v>1.2</v>
      </c>
      <c r="AQ102" s="39">
        <f t="shared" si="53"/>
        <v>0</v>
      </c>
    </row>
    <row r="103" spans="2:43">
      <c r="B103" s="63"/>
      <c r="C103" s="5"/>
      <c r="D103" s="64"/>
      <c r="E103" s="65"/>
      <c r="F103" s="150"/>
      <c r="G103" s="7" t="str">
        <f t="shared" si="28"/>
        <v/>
      </c>
      <c r="H103" s="62"/>
      <c r="I103" s="69"/>
      <c r="J103" s="69"/>
      <c r="K103" s="71"/>
      <c r="L103" s="7" t="str">
        <f t="shared" si="29"/>
        <v/>
      </c>
      <c r="M103" s="104"/>
      <c r="N103" s="104"/>
      <c r="O103" s="158"/>
      <c r="P103" s="161"/>
      <c r="Q103" s="34"/>
      <c r="R103" s="35">
        <f t="shared" si="32"/>
        <v>0</v>
      </c>
      <c r="S103" s="36">
        <f t="shared" si="33"/>
        <v>1.1499999999999999</v>
      </c>
      <c r="T103" s="35">
        <f>IF(Summary!$I$7=1,0,IF($C103&lt;&gt;"",VLOOKUP($C103,$B$129:$P$176,9),0))</f>
        <v>0</v>
      </c>
      <c r="U103" s="35">
        <f t="shared" si="34"/>
        <v>0</v>
      </c>
      <c r="V103" s="35">
        <f t="shared" si="35"/>
        <v>0</v>
      </c>
      <c r="W103" s="35">
        <f t="shared" si="36"/>
        <v>4</v>
      </c>
      <c r="X103" s="36">
        <f t="shared" si="37"/>
        <v>1</v>
      </c>
      <c r="Y103" s="37">
        <f t="shared" si="38"/>
        <v>0</v>
      </c>
      <c r="Z103" s="37">
        <f t="shared" si="39"/>
        <v>0</v>
      </c>
      <c r="AA103" s="38">
        <f t="shared" si="40"/>
        <v>0</v>
      </c>
      <c r="AB103" s="36">
        <f t="shared" si="41"/>
        <v>0</v>
      </c>
      <c r="AC103" s="35">
        <f t="shared" si="42"/>
        <v>0</v>
      </c>
      <c r="AD103" s="39">
        <f t="shared" si="43"/>
        <v>0</v>
      </c>
      <c r="AE103" s="35">
        <f t="shared" si="44"/>
        <v>0</v>
      </c>
      <c r="AF103" s="40">
        <f t="shared" si="30"/>
        <v>0</v>
      </c>
      <c r="AG103" s="39">
        <f t="shared" si="45"/>
        <v>0</v>
      </c>
      <c r="AH103" s="41">
        <f t="shared" si="46"/>
        <v>0</v>
      </c>
      <c r="AI103" s="37">
        <f t="shared" si="47"/>
        <v>0</v>
      </c>
      <c r="AJ103" s="39">
        <f t="shared" si="48"/>
        <v>0</v>
      </c>
      <c r="AK103" s="39">
        <f t="shared" si="49"/>
        <v>0</v>
      </c>
      <c r="AL103" s="37">
        <f t="shared" si="50"/>
        <v>0</v>
      </c>
      <c r="AM103" s="36">
        <v>0.7</v>
      </c>
      <c r="AN103" s="35">
        <f t="shared" si="31"/>
        <v>0</v>
      </c>
      <c r="AO103" s="39">
        <f t="shared" si="51"/>
        <v>0</v>
      </c>
      <c r="AP103" s="36">
        <f t="shared" si="52"/>
        <v>1.2</v>
      </c>
      <c r="AQ103" s="39">
        <f t="shared" si="53"/>
        <v>0</v>
      </c>
    </row>
    <row r="104" spans="2:43">
      <c r="B104" s="63"/>
      <c r="C104" s="5"/>
      <c r="D104" s="64"/>
      <c r="E104" s="65"/>
      <c r="F104" s="150"/>
      <c r="G104" s="7" t="str">
        <f t="shared" si="28"/>
        <v/>
      </c>
      <c r="H104" s="62"/>
      <c r="I104" s="69"/>
      <c r="J104" s="69"/>
      <c r="K104" s="71"/>
      <c r="L104" s="7" t="str">
        <f t="shared" si="29"/>
        <v/>
      </c>
      <c r="M104" s="104"/>
      <c r="N104" s="104"/>
      <c r="O104" s="158"/>
      <c r="P104" s="161"/>
      <c r="Q104" s="34"/>
      <c r="R104" s="35">
        <f t="shared" si="32"/>
        <v>0</v>
      </c>
      <c r="S104" s="36">
        <f t="shared" si="33"/>
        <v>1.1499999999999999</v>
      </c>
      <c r="T104" s="35">
        <f>IF(Summary!$I$7=1,0,IF($C104&lt;&gt;"",VLOOKUP($C104,$B$129:$P$176,9),0))</f>
        <v>0</v>
      </c>
      <c r="U104" s="35">
        <f t="shared" si="34"/>
        <v>0</v>
      </c>
      <c r="V104" s="35">
        <f t="shared" si="35"/>
        <v>0</v>
      </c>
      <c r="W104" s="35">
        <f t="shared" si="36"/>
        <v>4</v>
      </c>
      <c r="X104" s="36">
        <f t="shared" si="37"/>
        <v>1</v>
      </c>
      <c r="Y104" s="37">
        <f t="shared" si="38"/>
        <v>0</v>
      </c>
      <c r="Z104" s="37">
        <f t="shared" si="39"/>
        <v>0</v>
      </c>
      <c r="AA104" s="38">
        <f t="shared" si="40"/>
        <v>0</v>
      </c>
      <c r="AB104" s="36">
        <f t="shared" si="41"/>
        <v>0</v>
      </c>
      <c r="AC104" s="35">
        <f t="shared" si="42"/>
        <v>0</v>
      </c>
      <c r="AD104" s="39">
        <f t="shared" si="43"/>
        <v>0</v>
      </c>
      <c r="AE104" s="35">
        <f t="shared" si="44"/>
        <v>0</v>
      </c>
      <c r="AF104" s="40">
        <f t="shared" si="30"/>
        <v>0</v>
      </c>
      <c r="AG104" s="39">
        <f t="shared" si="45"/>
        <v>0</v>
      </c>
      <c r="AH104" s="41">
        <f t="shared" si="46"/>
        <v>0</v>
      </c>
      <c r="AI104" s="37">
        <f t="shared" si="47"/>
        <v>0</v>
      </c>
      <c r="AJ104" s="39">
        <f t="shared" si="48"/>
        <v>0</v>
      </c>
      <c r="AK104" s="39">
        <f t="shared" si="49"/>
        <v>0</v>
      </c>
      <c r="AL104" s="37">
        <f t="shared" si="50"/>
        <v>0</v>
      </c>
      <c r="AM104" s="36">
        <v>0.7</v>
      </c>
      <c r="AN104" s="35">
        <f t="shared" si="31"/>
        <v>0</v>
      </c>
      <c r="AO104" s="39">
        <f t="shared" si="51"/>
        <v>0</v>
      </c>
      <c r="AP104" s="36">
        <f t="shared" si="52"/>
        <v>1.2</v>
      </c>
      <c r="AQ104" s="39">
        <f t="shared" si="53"/>
        <v>0</v>
      </c>
    </row>
    <row r="105" spans="2:43">
      <c r="B105" s="63"/>
      <c r="C105" s="5"/>
      <c r="D105" s="64"/>
      <c r="E105" s="65"/>
      <c r="F105" s="150"/>
      <c r="G105" s="7" t="str">
        <f t="shared" si="28"/>
        <v/>
      </c>
      <c r="H105" s="62"/>
      <c r="I105" s="69"/>
      <c r="J105" s="69"/>
      <c r="K105" s="71"/>
      <c r="L105" s="7" t="str">
        <f t="shared" si="29"/>
        <v/>
      </c>
      <c r="M105" s="104"/>
      <c r="N105" s="104"/>
      <c r="O105" s="158"/>
      <c r="P105" s="161"/>
      <c r="Q105" s="34"/>
      <c r="R105" s="35">
        <f t="shared" si="32"/>
        <v>0</v>
      </c>
      <c r="S105" s="36">
        <f t="shared" si="33"/>
        <v>1.1499999999999999</v>
      </c>
      <c r="T105" s="35">
        <f>IF(Summary!$I$7=1,0,IF($C105&lt;&gt;"",VLOOKUP($C105,$B$129:$P$176,9),0))</f>
        <v>0</v>
      </c>
      <c r="U105" s="35">
        <f t="shared" si="34"/>
        <v>0</v>
      </c>
      <c r="V105" s="35">
        <f t="shared" si="35"/>
        <v>0</v>
      </c>
      <c r="W105" s="35">
        <f t="shared" si="36"/>
        <v>4</v>
      </c>
      <c r="X105" s="36">
        <f t="shared" si="37"/>
        <v>1</v>
      </c>
      <c r="Y105" s="37">
        <f t="shared" si="38"/>
        <v>0</v>
      </c>
      <c r="Z105" s="37">
        <f t="shared" si="39"/>
        <v>0</v>
      </c>
      <c r="AA105" s="38">
        <f t="shared" si="40"/>
        <v>0</v>
      </c>
      <c r="AB105" s="36">
        <f t="shared" si="41"/>
        <v>0</v>
      </c>
      <c r="AC105" s="35">
        <f t="shared" si="42"/>
        <v>0</v>
      </c>
      <c r="AD105" s="39">
        <f t="shared" si="43"/>
        <v>0</v>
      </c>
      <c r="AE105" s="35">
        <f t="shared" si="44"/>
        <v>0</v>
      </c>
      <c r="AF105" s="40">
        <f t="shared" si="30"/>
        <v>0</v>
      </c>
      <c r="AG105" s="39">
        <f t="shared" si="45"/>
        <v>0</v>
      </c>
      <c r="AH105" s="41">
        <f t="shared" si="46"/>
        <v>0</v>
      </c>
      <c r="AI105" s="37">
        <f t="shared" si="47"/>
        <v>0</v>
      </c>
      <c r="AJ105" s="39">
        <f t="shared" si="48"/>
        <v>0</v>
      </c>
      <c r="AK105" s="39">
        <f t="shared" si="49"/>
        <v>0</v>
      </c>
      <c r="AL105" s="37">
        <f t="shared" si="50"/>
        <v>0</v>
      </c>
      <c r="AM105" s="36">
        <v>0.7</v>
      </c>
      <c r="AN105" s="35">
        <f t="shared" si="31"/>
        <v>0</v>
      </c>
      <c r="AO105" s="39">
        <f t="shared" si="51"/>
        <v>0</v>
      </c>
      <c r="AP105" s="36">
        <f t="shared" si="52"/>
        <v>1.2</v>
      </c>
      <c r="AQ105" s="39">
        <f t="shared" si="53"/>
        <v>0</v>
      </c>
    </row>
    <row r="106" spans="2:43">
      <c r="B106" s="63"/>
      <c r="C106" s="5"/>
      <c r="D106" s="64"/>
      <c r="E106" s="65"/>
      <c r="F106" s="150"/>
      <c r="G106" s="7" t="str">
        <f t="shared" si="28"/>
        <v/>
      </c>
      <c r="H106" s="62"/>
      <c r="I106" s="69"/>
      <c r="J106" s="69"/>
      <c r="K106" s="71"/>
      <c r="L106" s="7" t="str">
        <f t="shared" si="29"/>
        <v/>
      </c>
      <c r="M106" s="104"/>
      <c r="N106" s="104"/>
      <c r="O106" s="158"/>
      <c r="P106" s="161"/>
      <c r="Q106" s="34"/>
      <c r="R106" s="35">
        <f t="shared" si="32"/>
        <v>0</v>
      </c>
      <c r="S106" s="36">
        <f t="shared" si="33"/>
        <v>1.1499999999999999</v>
      </c>
      <c r="T106" s="35">
        <f>IF(Summary!$I$7=1,0,IF($C106&lt;&gt;"",VLOOKUP($C106,$B$129:$P$176,9),0))</f>
        <v>0</v>
      </c>
      <c r="U106" s="35">
        <f t="shared" si="34"/>
        <v>0</v>
      </c>
      <c r="V106" s="35">
        <f t="shared" si="35"/>
        <v>0</v>
      </c>
      <c r="W106" s="35">
        <f t="shared" si="36"/>
        <v>4</v>
      </c>
      <c r="X106" s="36">
        <f t="shared" si="37"/>
        <v>1</v>
      </c>
      <c r="Y106" s="37">
        <f t="shared" si="38"/>
        <v>0</v>
      </c>
      <c r="Z106" s="37">
        <f t="shared" si="39"/>
        <v>0</v>
      </c>
      <c r="AA106" s="38">
        <f t="shared" si="40"/>
        <v>0</v>
      </c>
      <c r="AB106" s="36">
        <f t="shared" si="41"/>
        <v>0</v>
      </c>
      <c r="AC106" s="35">
        <f t="shared" si="42"/>
        <v>0</v>
      </c>
      <c r="AD106" s="39">
        <f t="shared" si="43"/>
        <v>0</v>
      </c>
      <c r="AE106" s="35">
        <f t="shared" si="44"/>
        <v>0</v>
      </c>
      <c r="AF106" s="40">
        <f t="shared" si="30"/>
        <v>0</v>
      </c>
      <c r="AG106" s="39">
        <f t="shared" si="45"/>
        <v>0</v>
      </c>
      <c r="AH106" s="41">
        <f t="shared" si="46"/>
        <v>0</v>
      </c>
      <c r="AI106" s="37">
        <f t="shared" si="47"/>
        <v>0</v>
      </c>
      <c r="AJ106" s="39">
        <f t="shared" si="48"/>
        <v>0</v>
      </c>
      <c r="AK106" s="39">
        <f t="shared" si="49"/>
        <v>0</v>
      </c>
      <c r="AL106" s="37">
        <f t="shared" si="50"/>
        <v>0</v>
      </c>
      <c r="AM106" s="36">
        <v>0.7</v>
      </c>
      <c r="AN106" s="35">
        <f t="shared" si="31"/>
        <v>0</v>
      </c>
      <c r="AO106" s="39">
        <f t="shared" si="51"/>
        <v>0</v>
      </c>
      <c r="AP106" s="36">
        <f t="shared" si="52"/>
        <v>1.2</v>
      </c>
      <c r="AQ106" s="39">
        <f t="shared" si="53"/>
        <v>0</v>
      </c>
    </row>
    <row r="107" spans="2:43">
      <c r="B107" s="63"/>
      <c r="C107" s="5"/>
      <c r="D107" s="64"/>
      <c r="E107" s="65"/>
      <c r="F107" s="150"/>
      <c r="G107" s="7" t="str">
        <f t="shared" si="28"/>
        <v/>
      </c>
      <c r="H107" s="62"/>
      <c r="I107" s="69"/>
      <c r="J107" s="69"/>
      <c r="K107" s="71"/>
      <c r="L107" s="7" t="str">
        <f t="shared" si="29"/>
        <v/>
      </c>
      <c r="M107" s="104"/>
      <c r="N107" s="104"/>
      <c r="O107" s="158"/>
      <c r="P107" s="161"/>
      <c r="Q107" s="34"/>
      <c r="R107" s="35">
        <f t="shared" si="32"/>
        <v>0</v>
      </c>
      <c r="S107" s="36">
        <f t="shared" si="33"/>
        <v>1.1499999999999999</v>
      </c>
      <c r="T107" s="35">
        <f>IF(Summary!$I$7=1,0,IF($C107&lt;&gt;"",VLOOKUP($C107,$B$129:$P$176,9),0))</f>
        <v>0</v>
      </c>
      <c r="U107" s="35">
        <f t="shared" si="34"/>
        <v>0</v>
      </c>
      <c r="V107" s="35">
        <f t="shared" si="35"/>
        <v>0</v>
      </c>
      <c r="W107" s="35">
        <f t="shared" si="36"/>
        <v>4</v>
      </c>
      <c r="X107" s="36">
        <f t="shared" si="37"/>
        <v>1</v>
      </c>
      <c r="Y107" s="37">
        <f t="shared" si="38"/>
        <v>0</v>
      </c>
      <c r="Z107" s="37">
        <f t="shared" si="39"/>
        <v>0</v>
      </c>
      <c r="AA107" s="38">
        <f t="shared" si="40"/>
        <v>0</v>
      </c>
      <c r="AB107" s="36">
        <f t="shared" si="41"/>
        <v>0</v>
      </c>
      <c r="AC107" s="35">
        <f t="shared" si="42"/>
        <v>0</v>
      </c>
      <c r="AD107" s="39">
        <f t="shared" si="43"/>
        <v>0</v>
      </c>
      <c r="AE107" s="35">
        <f t="shared" si="44"/>
        <v>0</v>
      </c>
      <c r="AF107" s="40">
        <f t="shared" si="30"/>
        <v>0</v>
      </c>
      <c r="AG107" s="39">
        <f t="shared" si="45"/>
        <v>0</v>
      </c>
      <c r="AH107" s="41">
        <f t="shared" si="46"/>
        <v>0</v>
      </c>
      <c r="AI107" s="37">
        <f t="shared" si="47"/>
        <v>0</v>
      </c>
      <c r="AJ107" s="39">
        <f t="shared" si="48"/>
        <v>0</v>
      </c>
      <c r="AK107" s="39">
        <f t="shared" si="49"/>
        <v>0</v>
      </c>
      <c r="AL107" s="37">
        <f t="shared" si="50"/>
        <v>0</v>
      </c>
      <c r="AM107" s="36">
        <v>0.7</v>
      </c>
      <c r="AN107" s="35">
        <f t="shared" si="31"/>
        <v>0</v>
      </c>
      <c r="AO107" s="39">
        <f t="shared" si="51"/>
        <v>0</v>
      </c>
      <c r="AP107" s="36">
        <f t="shared" si="52"/>
        <v>1.2</v>
      </c>
      <c r="AQ107" s="39">
        <f t="shared" si="53"/>
        <v>0</v>
      </c>
    </row>
    <row r="108" spans="2:43" ht="13.5" thickBot="1">
      <c r="B108" s="66"/>
      <c r="C108" s="8"/>
      <c r="D108" s="67"/>
      <c r="E108" s="68"/>
      <c r="F108" s="151"/>
      <c r="G108" s="107" t="str">
        <f t="shared" si="28"/>
        <v/>
      </c>
      <c r="H108" s="72"/>
      <c r="I108" s="73"/>
      <c r="J108" s="73"/>
      <c r="K108" s="74"/>
      <c r="L108" s="107" t="str">
        <f t="shared" si="29"/>
        <v/>
      </c>
      <c r="M108" s="105"/>
      <c r="N108" s="105"/>
      <c r="O108" s="159"/>
      <c r="P108" s="162"/>
      <c r="Q108" s="34"/>
      <c r="R108" s="35">
        <f t="shared" si="32"/>
        <v>0</v>
      </c>
      <c r="S108" s="36">
        <f t="shared" si="33"/>
        <v>1.1499999999999999</v>
      </c>
      <c r="T108" s="35">
        <f>IF(Summary!$I$7=1,0,IF($C108&lt;&gt;"",VLOOKUP($C108,$B$129:$P$176,9),0))</f>
        <v>0</v>
      </c>
      <c r="U108" s="35">
        <f t="shared" si="34"/>
        <v>0</v>
      </c>
      <c r="V108" s="35">
        <f t="shared" si="35"/>
        <v>0</v>
      </c>
      <c r="W108" s="35">
        <f t="shared" si="36"/>
        <v>4</v>
      </c>
      <c r="X108" s="36">
        <f t="shared" si="37"/>
        <v>1</v>
      </c>
      <c r="Y108" s="37">
        <f t="shared" si="38"/>
        <v>0</v>
      </c>
      <c r="Z108" s="37">
        <f t="shared" si="39"/>
        <v>0</v>
      </c>
      <c r="AA108" s="38">
        <f t="shared" si="40"/>
        <v>0</v>
      </c>
      <c r="AB108" s="36">
        <f t="shared" si="41"/>
        <v>0</v>
      </c>
      <c r="AC108" s="35">
        <f t="shared" si="42"/>
        <v>0</v>
      </c>
      <c r="AD108" s="39">
        <f t="shared" si="43"/>
        <v>0</v>
      </c>
      <c r="AE108" s="35">
        <f t="shared" si="44"/>
        <v>0</v>
      </c>
      <c r="AF108" s="40">
        <f t="shared" si="30"/>
        <v>0</v>
      </c>
      <c r="AG108" s="39">
        <f t="shared" si="45"/>
        <v>0</v>
      </c>
      <c r="AH108" s="41">
        <f t="shared" si="46"/>
        <v>0</v>
      </c>
      <c r="AI108" s="37">
        <f t="shared" si="47"/>
        <v>0</v>
      </c>
      <c r="AJ108" s="39">
        <f t="shared" si="48"/>
        <v>0</v>
      </c>
      <c r="AK108" s="39">
        <f t="shared" si="49"/>
        <v>0</v>
      </c>
      <c r="AL108" s="37">
        <f t="shared" si="50"/>
        <v>0</v>
      </c>
      <c r="AM108" s="36">
        <v>0.7</v>
      </c>
      <c r="AN108" s="35">
        <f t="shared" si="31"/>
        <v>0</v>
      </c>
      <c r="AO108" s="39">
        <f t="shared" si="51"/>
        <v>0</v>
      </c>
      <c r="AP108" s="36">
        <f t="shared" si="52"/>
        <v>1.2</v>
      </c>
      <c r="AQ108" s="39">
        <f t="shared" si="53"/>
        <v>0</v>
      </c>
    </row>
    <row r="109" spans="2:43" hidden="1">
      <c r="B109" s="42" t="s">
        <v>33</v>
      </c>
      <c r="C109" s="43"/>
      <c r="D109" s="44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K109" s="39">
        <f t="shared" si="49"/>
        <v>0</v>
      </c>
    </row>
    <row r="110" spans="2:43" hidden="1">
      <c r="B110" s="42" t="s">
        <v>35</v>
      </c>
      <c r="C110" s="43"/>
      <c r="D110" s="44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K110" s="39">
        <f t="shared" si="49"/>
        <v>0</v>
      </c>
    </row>
    <row r="111" spans="2:43" hidden="1">
      <c r="B111" s="42" t="s">
        <v>34</v>
      </c>
      <c r="C111" s="43"/>
      <c r="D111" s="44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K111" s="39">
        <f t="shared" si="49"/>
        <v>0</v>
      </c>
    </row>
    <row r="112" spans="2:43" hidden="1">
      <c r="B112" s="42" t="s">
        <v>40</v>
      </c>
      <c r="C112" s="43"/>
      <c r="D112" s="44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K112" s="39">
        <f t="shared" si="49"/>
        <v>0</v>
      </c>
    </row>
    <row r="113" spans="2:45" hidden="1">
      <c r="B113" s="42" t="s">
        <v>98</v>
      </c>
      <c r="C113" s="43"/>
      <c r="D113" s="44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K113" s="39">
        <f t="shared" si="49"/>
        <v>0</v>
      </c>
    </row>
    <row r="114" spans="2:45" hidden="1">
      <c r="B114" s="42" t="s">
        <v>99</v>
      </c>
      <c r="C114" s="43"/>
      <c r="D114" s="44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K114" s="39">
        <f t="shared" si="49"/>
        <v>0</v>
      </c>
    </row>
    <row r="115" spans="2:45" hidden="1">
      <c r="B115" s="45" t="s">
        <v>1</v>
      </c>
      <c r="C115" s="23"/>
      <c r="D115" s="46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K115" s="39">
        <f t="shared" si="49"/>
        <v>0</v>
      </c>
    </row>
    <row r="116" spans="2:45" hidden="1">
      <c r="B116" s="45" t="s">
        <v>2</v>
      </c>
      <c r="C116" s="23"/>
      <c r="D116" s="46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K116" s="39">
        <f t="shared" si="49"/>
        <v>0</v>
      </c>
    </row>
    <row r="117" spans="2:45" hidden="1">
      <c r="B117" s="47">
        <v>0.5</v>
      </c>
      <c r="C117" s="23"/>
      <c r="D117" s="46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K117" s="39">
        <f t="shared" si="49"/>
        <v>0</v>
      </c>
    </row>
    <row r="118" spans="2:45" hidden="1">
      <c r="B118" s="47">
        <v>0.55000000000000004</v>
      </c>
      <c r="C118" s="23"/>
      <c r="D118" s="46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K118" s="39">
        <f t="shared" si="49"/>
        <v>0</v>
      </c>
    </row>
    <row r="119" spans="2:45" hidden="1">
      <c r="B119" s="47">
        <v>0.6</v>
      </c>
      <c r="C119" s="23"/>
      <c r="D119" s="46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K119" s="39">
        <f t="shared" si="49"/>
        <v>0</v>
      </c>
    </row>
    <row r="120" spans="2:45" hidden="1">
      <c r="B120" s="47">
        <v>0.65</v>
      </c>
      <c r="C120" s="23"/>
      <c r="D120" s="46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K120" s="39">
        <f t="shared" si="49"/>
        <v>0</v>
      </c>
    </row>
    <row r="121" spans="2:45" hidden="1">
      <c r="B121" s="47">
        <v>0.7</v>
      </c>
      <c r="C121" s="23"/>
      <c r="D121" s="46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K121" s="39">
        <f t="shared" si="49"/>
        <v>0</v>
      </c>
    </row>
    <row r="122" spans="2:45" hidden="1">
      <c r="B122" s="47">
        <v>0.75</v>
      </c>
      <c r="C122" s="23"/>
      <c r="D122" s="46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K122" s="39">
        <f t="shared" si="49"/>
        <v>0</v>
      </c>
    </row>
    <row r="123" spans="2:45" hidden="1">
      <c r="B123" s="47">
        <v>0.8</v>
      </c>
      <c r="C123" s="23"/>
      <c r="D123" s="46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  <c r="AF123" s="23"/>
      <c r="AK123" s="39">
        <f t="shared" si="49"/>
        <v>0</v>
      </c>
    </row>
    <row r="124" spans="2:45" hidden="1">
      <c r="B124" s="47">
        <v>0.85</v>
      </c>
      <c r="C124" s="23"/>
      <c r="D124" s="46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K124" s="39">
        <f t="shared" si="49"/>
        <v>0</v>
      </c>
    </row>
    <row r="125" spans="2:45" hidden="1">
      <c r="B125" s="47">
        <v>0.9</v>
      </c>
      <c r="C125" s="23"/>
      <c r="D125" s="46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K125" s="39">
        <f t="shared" si="49"/>
        <v>0</v>
      </c>
    </row>
    <row r="126" spans="2:45" hidden="1">
      <c r="B126" s="47">
        <v>0.95</v>
      </c>
      <c r="C126" s="23"/>
      <c r="D126" s="46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K126" s="39">
        <f t="shared" si="49"/>
        <v>0</v>
      </c>
    </row>
    <row r="127" spans="2:45" hidden="1">
      <c r="B127" s="47">
        <v>1</v>
      </c>
      <c r="C127" s="23"/>
      <c r="D127" s="46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K127" s="39">
        <f t="shared" si="49"/>
        <v>0</v>
      </c>
    </row>
    <row r="128" spans="2:45" ht="51" hidden="1" customHeight="1">
      <c r="B128" s="47" t="s">
        <v>45</v>
      </c>
      <c r="C128" s="32" t="s">
        <v>257</v>
      </c>
      <c r="D128" s="48" t="s">
        <v>258</v>
      </c>
      <c r="E128" s="32" t="s">
        <v>59</v>
      </c>
      <c r="F128" s="32" t="s">
        <v>47</v>
      </c>
      <c r="G128" s="32" t="s">
        <v>48</v>
      </c>
      <c r="H128" s="32" t="s">
        <v>46</v>
      </c>
      <c r="I128" s="32" t="s">
        <v>49</v>
      </c>
      <c r="J128" s="32" t="s">
        <v>51</v>
      </c>
      <c r="K128" s="32" t="s">
        <v>54</v>
      </c>
      <c r="L128" s="32" t="s">
        <v>53</v>
      </c>
      <c r="M128" s="23"/>
      <c r="N128" s="33" t="s">
        <v>84</v>
      </c>
      <c r="O128" s="33" t="s">
        <v>65</v>
      </c>
      <c r="P128" s="33" t="s">
        <v>85</v>
      </c>
      <c r="Q128" s="33" t="s">
        <v>69</v>
      </c>
      <c r="R128" s="33" t="s">
        <v>68</v>
      </c>
      <c r="S128" s="33" t="s">
        <v>70</v>
      </c>
      <c r="T128" s="33" t="s">
        <v>71</v>
      </c>
      <c r="U128" s="33" t="s">
        <v>72</v>
      </c>
      <c r="V128" s="33" t="s">
        <v>174</v>
      </c>
      <c r="W128" s="33" t="s">
        <v>175</v>
      </c>
      <c r="X128" s="33" t="s">
        <v>176</v>
      </c>
      <c r="Y128" s="33" t="s">
        <v>177</v>
      </c>
      <c r="Z128" s="33" t="s">
        <v>180</v>
      </c>
      <c r="AA128" s="33" t="s">
        <v>178</v>
      </c>
      <c r="AB128" s="33" t="s">
        <v>179</v>
      </c>
      <c r="AC128" s="33"/>
      <c r="AD128" s="23"/>
      <c r="AE128" s="23"/>
      <c r="AF128" s="23"/>
      <c r="AJ128" s="41">
        <f>SUM(AJ9:AJ108)</f>
        <v>0</v>
      </c>
      <c r="AK128" s="41">
        <f>SUM(AK9:AK108)</f>
        <v>0</v>
      </c>
      <c r="AL128" s="41"/>
      <c r="AP128" s="148" t="s">
        <v>230</v>
      </c>
      <c r="AQ128" s="148" t="s">
        <v>232</v>
      </c>
      <c r="AR128" s="148" t="s">
        <v>231</v>
      </c>
      <c r="AS128" s="148" t="s">
        <v>233</v>
      </c>
    </row>
    <row r="129" spans="2:45" hidden="1">
      <c r="B129" s="45" t="s">
        <v>28</v>
      </c>
      <c r="C129" s="49">
        <v>0</v>
      </c>
      <c r="D129" s="49">
        <v>0</v>
      </c>
      <c r="E129" s="182">
        <v>3.7</v>
      </c>
      <c r="F129" s="182">
        <f>E129*0.55</f>
        <v>2.0350000000000001</v>
      </c>
      <c r="G129" s="23">
        <v>0.6</v>
      </c>
      <c r="H129" s="46" t="s">
        <v>3</v>
      </c>
      <c r="I129" s="23">
        <v>1</v>
      </c>
      <c r="J129" s="23">
        <f>DCP!$Z$62</f>
        <v>0</v>
      </c>
      <c r="K129" s="23">
        <f>SUMIF($C$9:$C$108,$B129,$E$9:$E$108)</f>
        <v>0</v>
      </c>
      <c r="L129" s="23">
        <f t="shared" ref="L129:L169" si="54">IF(K129&gt;0,SUMIF($C$9:$C$108,$B129,$R$9:$R$108)/$K129,0)</f>
        <v>0</v>
      </c>
      <c r="M129" s="23"/>
      <c r="N129" s="180">
        <v>3.22</v>
      </c>
      <c r="O129" s="123">
        <v>0</v>
      </c>
      <c r="P129" s="123">
        <f>N129-O129</f>
        <v>3.22</v>
      </c>
      <c r="Q129" s="51">
        <f t="shared" ref="Q129:Q176" si="55">SUMIF($C$9:$C$108,$B129,$AD$9:$AD$108)</f>
        <v>0</v>
      </c>
      <c r="R129" s="51">
        <f t="shared" ref="R129:R176" si="56">SUMIF($C$9:$C$108,$B129,$AG$9:$AG$108)</f>
        <v>0</v>
      </c>
      <c r="S129" s="51">
        <f t="shared" ref="S129:S176" si="57">SUMIF($C$9:$C$108,$B129,$AH$9:$AH$108)</f>
        <v>0</v>
      </c>
      <c r="T129" s="39">
        <f>S129*0.9</f>
        <v>0</v>
      </c>
      <c r="U129" s="39">
        <f>MIN($T129,$Q129)</f>
        <v>0</v>
      </c>
      <c r="V129" s="53">
        <v>2.2400000000000002</v>
      </c>
      <c r="W129" s="53">
        <v>2.63</v>
      </c>
      <c r="X129" s="53">
        <v>1.85</v>
      </c>
      <c r="Y129" s="53">
        <v>1.95</v>
      </c>
      <c r="Z129" s="136">
        <v>0.24</v>
      </c>
      <c r="AA129" s="136">
        <f>IF((V129-$Z129)&lt;$N129,0,V129-MAX(X129,$N129)-$Z129)</f>
        <v>0</v>
      </c>
      <c r="AB129" s="136">
        <f>IF((W129-$Z129)&lt;$N129,0,W129-MAX(Y129,$N129)-$Z129)</f>
        <v>0</v>
      </c>
      <c r="AC129" s="23"/>
      <c r="AD129" s="23"/>
      <c r="AE129" s="23"/>
      <c r="AF129" s="23"/>
      <c r="AP129" s="51">
        <f t="shared" ref="AP129:AP176" si="58">SUMIF($C$9:$C$108,$B129,$AO$9:$AO$108)</f>
        <v>0</v>
      </c>
      <c r="AQ129" s="39">
        <f t="shared" ref="AQ129:AQ176" si="59">MIN($T129,$AP129)</f>
        <v>0</v>
      </c>
      <c r="AR129" s="51">
        <f t="shared" ref="AR129:AR176" si="60">SUMIF($C$9:$C$108,$B129,$AQ$9:$AQ$108)</f>
        <v>0</v>
      </c>
      <c r="AS129" s="39">
        <f t="shared" ref="AS129:AS176" si="61">MIN($T129,$AR129)</f>
        <v>0</v>
      </c>
    </row>
    <row r="130" spans="2:45" hidden="1">
      <c r="B130" s="45" t="s">
        <v>189</v>
      </c>
      <c r="C130" s="52">
        <v>0</v>
      </c>
      <c r="D130" s="52">
        <v>0</v>
      </c>
      <c r="E130" s="184">
        <v>0.35</v>
      </c>
      <c r="F130" s="182">
        <f t="shared" ref="F130:F155" si="62">E130*0.55</f>
        <v>0.1925</v>
      </c>
      <c r="G130" s="23">
        <v>0.6</v>
      </c>
      <c r="H130" s="46" t="s">
        <v>0</v>
      </c>
      <c r="I130" s="23">
        <v>1</v>
      </c>
      <c r="J130" s="54">
        <v>0</v>
      </c>
      <c r="K130" s="23">
        <f t="shared" ref="K130:K176" si="63">SUMIF($C$9:$C$108,$B130,$E$9:$E$108)</f>
        <v>0</v>
      </c>
      <c r="L130" s="23">
        <f t="shared" si="54"/>
        <v>0</v>
      </c>
      <c r="M130" s="23"/>
      <c r="N130" s="123">
        <v>0.35</v>
      </c>
      <c r="O130" s="123">
        <v>0</v>
      </c>
      <c r="P130" s="123">
        <f t="shared" ref="P130:P176" si="64">N130-O130</f>
        <v>0.35</v>
      </c>
      <c r="Q130" s="51">
        <f t="shared" si="55"/>
        <v>0</v>
      </c>
      <c r="R130" s="51">
        <f t="shared" si="56"/>
        <v>0</v>
      </c>
      <c r="S130" s="51">
        <f t="shared" si="57"/>
        <v>0</v>
      </c>
      <c r="T130" s="39">
        <f t="shared" ref="T130:T176" si="65">S130*0.9</f>
        <v>0</v>
      </c>
      <c r="U130" s="39">
        <f t="shared" ref="U130:U176" si="66">MIN($T130,$Q130)</f>
        <v>0</v>
      </c>
      <c r="V130" s="53">
        <v>0</v>
      </c>
      <c r="W130" s="53">
        <v>0</v>
      </c>
      <c r="X130" s="53">
        <v>0</v>
      </c>
      <c r="Y130" s="53">
        <v>0</v>
      </c>
      <c r="Z130" s="136">
        <v>0</v>
      </c>
      <c r="AA130" s="136">
        <v>0</v>
      </c>
      <c r="AB130" s="136">
        <v>0</v>
      </c>
      <c r="AC130" s="23"/>
      <c r="AD130" s="23"/>
      <c r="AE130" s="23"/>
      <c r="AF130" s="23"/>
      <c r="AP130" s="51">
        <f t="shared" si="58"/>
        <v>0</v>
      </c>
      <c r="AQ130" s="39">
        <f t="shared" si="59"/>
        <v>0</v>
      </c>
      <c r="AR130" s="51">
        <f t="shared" si="60"/>
        <v>0</v>
      </c>
      <c r="AS130" s="39">
        <f t="shared" si="61"/>
        <v>0</v>
      </c>
    </row>
    <row r="131" spans="2:45" hidden="1">
      <c r="B131" s="45" t="s">
        <v>182</v>
      </c>
      <c r="C131" s="49">
        <v>0</v>
      </c>
      <c r="D131" s="49">
        <v>0</v>
      </c>
      <c r="E131" s="182">
        <v>11.6</v>
      </c>
      <c r="F131" s="182">
        <f t="shared" si="62"/>
        <v>6.38</v>
      </c>
      <c r="G131" s="23">
        <v>1</v>
      </c>
      <c r="H131" s="46" t="s">
        <v>32</v>
      </c>
      <c r="I131" s="23">
        <v>1</v>
      </c>
      <c r="J131" s="23">
        <v>0</v>
      </c>
      <c r="K131" s="23">
        <f>SUMIF($C$9:$C$108,$B131,$E$9:$E$108)</f>
        <v>0</v>
      </c>
      <c r="L131" s="23">
        <f t="shared" si="54"/>
        <v>0</v>
      </c>
      <c r="M131" s="23"/>
      <c r="N131" s="123">
        <v>11.6</v>
      </c>
      <c r="O131" s="123">
        <v>0</v>
      </c>
      <c r="P131" s="123">
        <f t="shared" si="64"/>
        <v>11.6</v>
      </c>
      <c r="Q131" s="51">
        <f t="shared" si="55"/>
        <v>0</v>
      </c>
      <c r="R131" s="51">
        <f t="shared" si="56"/>
        <v>0</v>
      </c>
      <c r="S131" s="51">
        <f t="shared" si="57"/>
        <v>0</v>
      </c>
      <c r="T131" s="39">
        <f>S131*0.9</f>
        <v>0</v>
      </c>
      <c r="U131" s="39">
        <f>MIN($T131,$Q131)</f>
        <v>0</v>
      </c>
      <c r="V131" s="53">
        <v>0</v>
      </c>
      <c r="W131" s="53">
        <v>0</v>
      </c>
      <c r="X131" s="53">
        <v>0</v>
      </c>
      <c r="Y131" s="53">
        <v>0</v>
      </c>
      <c r="Z131" s="136">
        <v>0</v>
      </c>
      <c r="AA131" s="136">
        <v>0</v>
      </c>
      <c r="AB131" s="136">
        <v>0</v>
      </c>
      <c r="AC131" s="23"/>
      <c r="AD131" s="23"/>
      <c r="AE131" s="23"/>
      <c r="AF131" s="23"/>
      <c r="AP131" s="51">
        <f t="shared" si="58"/>
        <v>0</v>
      </c>
      <c r="AQ131" s="39">
        <f t="shared" si="59"/>
        <v>0</v>
      </c>
      <c r="AR131" s="51">
        <f t="shared" si="60"/>
        <v>0</v>
      </c>
      <c r="AS131" s="39">
        <f t="shared" si="61"/>
        <v>0</v>
      </c>
    </row>
    <row r="132" spans="2:45" hidden="1">
      <c r="B132" s="45" t="s">
        <v>184</v>
      </c>
      <c r="C132" s="183">
        <v>3.99</v>
      </c>
      <c r="D132" s="183">
        <v>5.46</v>
      </c>
      <c r="E132" s="182">
        <v>3.9</v>
      </c>
      <c r="F132" s="182">
        <f t="shared" si="62"/>
        <v>2.145</v>
      </c>
      <c r="G132" s="23">
        <v>0.6</v>
      </c>
      <c r="H132" s="46" t="s">
        <v>3</v>
      </c>
      <c r="I132" s="23">
        <v>1</v>
      </c>
      <c r="J132" s="23">
        <f>DCP!$J$62</f>
        <v>0</v>
      </c>
      <c r="K132" s="23">
        <f t="shared" si="63"/>
        <v>0</v>
      </c>
      <c r="L132" s="23">
        <f t="shared" si="54"/>
        <v>0</v>
      </c>
      <c r="M132" s="23"/>
      <c r="N132" s="180">
        <v>4.38</v>
      </c>
      <c r="O132" s="123">
        <v>0</v>
      </c>
      <c r="P132" s="123">
        <f t="shared" si="64"/>
        <v>4.38</v>
      </c>
      <c r="Q132" s="51">
        <f t="shared" si="55"/>
        <v>0</v>
      </c>
      <c r="R132" s="51">
        <f t="shared" si="56"/>
        <v>0</v>
      </c>
      <c r="S132" s="51">
        <f t="shared" si="57"/>
        <v>0</v>
      </c>
      <c r="T132" s="39">
        <f t="shared" si="65"/>
        <v>0</v>
      </c>
      <c r="U132" s="39">
        <f t="shared" si="66"/>
        <v>0</v>
      </c>
      <c r="V132" s="53">
        <v>2.63</v>
      </c>
      <c r="W132" s="53">
        <v>2.63</v>
      </c>
      <c r="X132" s="53">
        <v>1.95</v>
      </c>
      <c r="Y132" s="53">
        <v>1.95</v>
      </c>
      <c r="Z132" s="136">
        <v>0.28000000000000003</v>
      </c>
      <c r="AA132" s="136">
        <f>IF((V132-$Z132)&lt;$N132,0,V132-MAX(X132,$N132)-$Z132)</f>
        <v>0</v>
      </c>
      <c r="AB132" s="136">
        <f>IF((W132-$Z132)&lt;$N132,0,W132-MAX(Y132,$N132)-$Z132)</f>
        <v>0</v>
      </c>
      <c r="AC132" s="23"/>
      <c r="AD132" s="23"/>
      <c r="AE132" s="23"/>
      <c r="AF132" s="23"/>
      <c r="AP132" s="51">
        <f t="shared" si="58"/>
        <v>0</v>
      </c>
      <c r="AQ132" s="39">
        <f t="shared" si="59"/>
        <v>0</v>
      </c>
      <c r="AR132" s="51">
        <f t="shared" si="60"/>
        <v>0</v>
      </c>
      <c r="AS132" s="39">
        <f t="shared" si="61"/>
        <v>0</v>
      </c>
    </row>
    <row r="133" spans="2:45" hidden="1">
      <c r="B133" s="45" t="s">
        <v>185</v>
      </c>
      <c r="C133" s="183">
        <v>4.32</v>
      </c>
      <c r="D133" s="183">
        <v>4.09</v>
      </c>
      <c r="E133" s="182">
        <v>3.9</v>
      </c>
      <c r="F133" s="182">
        <f t="shared" si="62"/>
        <v>2.145</v>
      </c>
      <c r="G133" s="23">
        <v>0.6</v>
      </c>
      <c r="H133" s="46" t="s">
        <v>3</v>
      </c>
      <c r="I133" s="23">
        <v>1</v>
      </c>
      <c r="J133" s="23">
        <f>DCP!$J$62</f>
        <v>0</v>
      </c>
      <c r="K133" s="23">
        <f t="shared" si="63"/>
        <v>0</v>
      </c>
      <c r="L133" s="23">
        <f t="shared" si="54"/>
        <v>0</v>
      </c>
      <c r="M133" s="23"/>
      <c r="N133" s="180">
        <v>4.38</v>
      </c>
      <c r="O133" s="123">
        <v>0</v>
      </c>
      <c r="P133" s="123">
        <f t="shared" si="64"/>
        <v>4.38</v>
      </c>
      <c r="Q133" s="51">
        <f t="shared" si="55"/>
        <v>0</v>
      </c>
      <c r="R133" s="51">
        <f t="shared" si="56"/>
        <v>0</v>
      </c>
      <c r="S133" s="51">
        <f t="shared" si="57"/>
        <v>0</v>
      </c>
      <c r="T133" s="39">
        <f t="shared" si="65"/>
        <v>0</v>
      </c>
      <c r="U133" s="39">
        <f t="shared" si="66"/>
        <v>0</v>
      </c>
      <c r="V133" s="53">
        <v>2.63</v>
      </c>
      <c r="W133" s="53">
        <v>2.63</v>
      </c>
      <c r="X133" s="53">
        <v>1.95</v>
      </c>
      <c r="Y133" s="53">
        <v>1.95</v>
      </c>
      <c r="Z133" s="136">
        <v>0.28000000000000003</v>
      </c>
      <c r="AA133" s="136">
        <f>IF((V133-$Z133)&lt;$N133,0,V133-MAX(X133,$N133)-$Z133)</f>
        <v>0</v>
      </c>
      <c r="AB133" s="136">
        <f>IF((W133-$Z133)&lt;$N133,0,W133-MAX(Y133,$N133)-$Z133)</f>
        <v>0</v>
      </c>
      <c r="AC133" s="23"/>
      <c r="AD133" s="23"/>
      <c r="AE133" s="23"/>
      <c r="AF133" s="23"/>
      <c r="AP133" s="51">
        <f t="shared" si="58"/>
        <v>0</v>
      </c>
      <c r="AQ133" s="39">
        <f t="shared" si="59"/>
        <v>0</v>
      </c>
      <c r="AR133" s="51">
        <f t="shared" si="60"/>
        <v>0</v>
      </c>
      <c r="AS133" s="39">
        <f t="shared" si="61"/>
        <v>0</v>
      </c>
    </row>
    <row r="134" spans="2:45" hidden="1">
      <c r="B134" s="45" t="s">
        <v>183</v>
      </c>
      <c r="C134" s="49">
        <v>0</v>
      </c>
      <c r="D134" s="49">
        <v>0</v>
      </c>
      <c r="E134" s="182">
        <v>35.75</v>
      </c>
      <c r="F134" s="182">
        <f t="shared" si="62"/>
        <v>19.662500000000001</v>
      </c>
      <c r="G134" s="54">
        <v>0.6</v>
      </c>
      <c r="H134" s="46" t="s">
        <v>31</v>
      </c>
      <c r="I134" s="54">
        <v>1</v>
      </c>
      <c r="J134" s="23">
        <v>0</v>
      </c>
      <c r="K134" s="54">
        <f t="shared" si="63"/>
        <v>0</v>
      </c>
      <c r="L134" s="54">
        <f t="shared" si="54"/>
        <v>0</v>
      </c>
      <c r="M134" s="23"/>
      <c r="N134" s="213">
        <v>35.75</v>
      </c>
      <c r="O134" s="123">
        <v>0</v>
      </c>
      <c r="P134" s="123">
        <f t="shared" si="64"/>
        <v>35.75</v>
      </c>
      <c r="Q134" s="51">
        <f t="shared" si="55"/>
        <v>0</v>
      </c>
      <c r="R134" s="51">
        <f t="shared" si="56"/>
        <v>0</v>
      </c>
      <c r="S134" s="51">
        <f t="shared" si="57"/>
        <v>0</v>
      </c>
      <c r="T134" s="39">
        <f t="shared" si="65"/>
        <v>0</v>
      </c>
      <c r="U134" s="39">
        <f t="shared" si="66"/>
        <v>0</v>
      </c>
      <c r="V134" s="53">
        <v>0</v>
      </c>
      <c r="W134" s="53">
        <v>0</v>
      </c>
      <c r="X134" s="53">
        <v>0</v>
      </c>
      <c r="Y134" s="53">
        <v>0</v>
      </c>
      <c r="Z134" s="136">
        <v>0</v>
      </c>
      <c r="AA134" s="136">
        <v>0</v>
      </c>
      <c r="AB134" s="136">
        <v>0</v>
      </c>
      <c r="AC134" s="23"/>
      <c r="AD134" s="23"/>
      <c r="AE134" s="23"/>
      <c r="AF134" s="23"/>
      <c r="AP134" s="51">
        <f t="shared" si="58"/>
        <v>0</v>
      </c>
      <c r="AQ134" s="39">
        <f t="shared" si="59"/>
        <v>0</v>
      </c>
      <c r="AR134" s="51">
        <f t="shared" si="60"/>
        <v>0</v>
      </c>
      <c r="AS134" s="39">
        <f t="shared" si="61"/>
        <v>0</v>
      </c>
    </row>
    <row r="135" spans="2:45" hidden="1">
      <c r="B135" s="45" t="s">
        <v>187</v>
      </c>
      <c r="C135" s="183">
        <v>0.72</v>
      </c>
      <c r="D135" s="183">
        <v>1.33</v>
      </c>
      <c r="E135" s="182">
        <v>0.59</v>
      </c>
      <c r="F135" s="182">
        <f t="shared" si="62"/>
        <v>0.32450000000000001</v>
      </c>
      <c r="G135" s="54">
        <v>0.5</v>
      </c>
      <c r="H135" s="46" t="s">
        <v>0</v>
      </c>
      <c r="I135" s="23">
        <v>1</v>
      </c>
      <c r="J135" s="23">
        <f>DCP!$F$62</f>
        <v>0</v>
      </c>
      <c r="K135" s="23">
        <f t="shared" si="63"/>
        <v>0</v>
      </c>
      <c r="L135" s="23">
        <f t="shared" si="54"/>
        <v>0</v>
      </c>
      <c r="M135" s="23"/>
      <c r="N135" s="180">
        <v>0.72199999999999998</v>
      </c>
      <c r="O135" s="213">
        <v>0</v>
      </c>
      <c r="P135" s="123">
        <f t="shared" si="64"/>
        <v>0.72199999999999998</v>
      </c>
      <c r="Q135" s="51">
        <f t="shared" si="55"/>
        <v>0</v>
      </c>
      <c r="R135" s="51">
        <f t="shared" si="56"/>
        <v>0</v>
      </c>
      <c r="S135" s="51">
        <f t="shared" si="57"/>
        <v>0</v>
      </c>
      <c r="T135" s="39">
        <f t="shared" si="65"/>
        <v>0</v>
      </c>
      <c r="U135" s="39">
        <f t="shared" si="66"/>
        <v>0</v>
      </c>
      <c r="V135" s="53">
        <v>0.71250000000000002</v>
      </c>
      <c r="W135" s="53">
        <v>0.71250000000000002</v>
      </c>
      <c r="X135" s="53">
        <v>0.52</v>
      </c>
      <c r="Y135" s="53">
        <v>0.52</v>
      </c>
      <c r="Z135" s="136">
        <v>6.6699999999999995E-2</v>
      </c>
      <c r="AA135" s="136">
        <f t="shared" ref="AA135:AB139" si="67">IF((V135-$Z135)&lt;$N135,0,V135-MAX(X135,$N135)-$Z135)</f>
        <v>0</v>
      </c>
      <c r="AB135" s="136">
        <f t="shared" si="67"/>
        <v>0</v>
      </c>
      <c r="AC135" s="23"/>
      <c r="AD135" s="23"/>
      <c r="AE135" s="23"/>
      <c r="AF135" s="23"/>
      <c r="AP135" s="51">
        <f t="shared" si="58"/>
        <v>0</v>
      </c>
      <c r="AQ135" s="39">
        <f t="shared" si="59"/>
        <v>0</v>
      </c>
      <c r="AR135" s="51">
        <f t="shared" si="60"/>
        <v>0</v>
      </c>
      <c r="AS135" s="39">
        <f t="shared" si="61"/>
        <v>0</v>
      </c>
    </row>
    <row r="136" spans="2:45" hidden="1">
      <c r="B136" s="45" t="s">
        <v>188</v>
      </c>
      <c r="C136" s="183">
        <v>0.75</v>
      </c>
      <c r="D136" s="183">
        <v>0.94</v>
      </c>
      <c r="E136" s="182">
        <v>0.61</v>
      </c>
      <c r="F136" s="182">
        <f t="shared" si="62"/>
        <v>0.33550000000000002</v>
      </c>
      <c r="G136" s="54">
        <v>0.5</v>
      </c>
      <c r="H136" s="46" t="s">
        <v>0</v>
      </c>
      <c r="I136" s="23">
        <v>1</v>
      </c>
      <c r="J136" s="23">
        <f>DCP!$F$62</f>
        <v>0</v>
      </c>
      <c r="K136" s="23">
        <f t="shared" si="63"/>
        <v>0</v>
      </c>
      <c r="L136" s="23">
        <f t="shared" si="54"/>
        <v>0</v>
      </c>
      <c r="M136" s="23"/>
      <c r="N136" s="180">
        <v>0.72199999999999998</v>
      </c>
      <c r="O136" s="213">
        <v>0</v>
      </c>
      <c r="P136" s="123">
        <f t="shared" si="64"/>
        <v>0.72199999999999998</v>
      </c>
      <c r="Q136" s="51">
        <f t="shared" si="55"/>
        <v>0</v>
      </c>
      <c r="R136" s="51">
        <f t="shared" si="56"/>
        <v>0</v>
      </c>
      <c r="S136" s="51">
        <f t="shared" si="57"/>
        <v>0</v>
      </c>
      <c r="T136" s="39">
        <f t="shared" si="65"/>
        <v>0</v>
      </c>
      <c r="U136" s="39">
        <f t="shared" si="66"/>
        <v>0</v>
      </c>
      <c r="V136" s="53">
        <v>0.71250000000000002</v>
      </c>
      <c r="W136" s="53">
        <v>0.71250000000000002</v>
      </c>
      <c r="X136" s="53">
        <v>0.52</v>
      </c>
      <c r="Y136" s="53">
        <v>0.52</v>
      </c>
      <c r="Z136" s="136">
        <v>6.6699999999999995E-2</v>
      </c>
      <c r="AA136" s="136">
        <f t="shared" si="67"/>
        <v>0</v>
      </c>
      <c r="AB136" s="136">
        <f t="shared" si="67"/>
        <v>0</v>
      </c>
      <c r="AC136" s="23"/>
      <c r="AD136" s="23"/>
      <c r="AE136" s="23"/>
      <c r="AF136" s="23"/>
      <c r="AP136" s="51">
        <f t="shared" si="58"/>
        <v>0</v>
      </c>
      <c r="AQ136" s="39">
        <f t="shared" si="59"/>
        <v>0</v>
      </c>
      <c r="AR136" s="51">
        <f t="shared" si="60"/>
        <v>0</v>
      </c>
      <c r="AS136" s="39">
        <f t="shared" si="61"/>
        <v>0</v>
      </c>
    </row>
    <row r="137" spans="2:45" hidden="1">
      <c r="B137" s="45" t="s">
        <v>186</v>
      </c>
      <c r="C137" s="49">
        <v>0</v>
      </c>
      <c r="D137" s="49">
        <v>0</v>
      </c>
      <c r="E137" s="182">
        <v>1.1499999999999999</v>
      </c>
      <c r="F137" s="182">
        <f t="shared" si="62"/>
        <v>0.63249999999999995</v>
      </c>
      <c r="G137" s="54">
        <v>0.5</v>
      </c>
      <c r="H137" s="46" t="s">
        <v>0</v>
      </c>
      <c r="I137" s="23">
        <v>1</v>
      </c>
      <c r="J137" s="23">
        <f>DCP!$F$62</f>
        <v>0</v>
      </c>
      <c r="K137" s="23">
        <f t="shared" si="63"/>
        <v>0</v>
      </c>
      <c r="L137" s="23">
        <f t="shared" si="54"/>
        <v>0</v>
      </c>
      <c r="M137" s="23"/>
      <c r="N137" s="213">
        <v>1.1499999999999999</v>
      </c>
      <c r="O137" s="123">
        <v>0</v>
      </c>
      <c r="P137" s="123">
        <f t="shared" si="64"/>
        <v>1.1499999999999999</v>
      </c>
      <c r="Q137" s="51">
        <f t="shared" si="55"/>
        <v>0</v>
      </c>
      <c r="R137" s="51">
        <f t="shared" si="56"/>
        <v>0</v>
      </c>
      <c r="S137" s="51">
        <f t="shared" si="57"/>
        <v>0</v>
      </c>
      <c r="T137" s="39">
        <f t="shared" si="65"/>
        <v>0</v>
      </c>
      <c r="U137" s="39">
        <f t="shared" si="66"/>
        <v>0</v>
      </c>
      <c r="V137" s="53">
        <v>0</v>
      </c>
      <c r="W137" s="53">
        <v>0</v>
      </c>
      <c r="X137" s="53">
        <v>0.79769999999999996</v>
      </c>
      <c r="Y137" s="53">
        <v>0.79769999999999996</v>
      </c>
      <c r="Z137" s="136">
        <v>0</v>
      </c>
      <c r="AA137" s="136">
        <f t="shared" si="67"/>
        <v>0</v>
      </c>
      <c r="AB137" s="136">
        <f t="shared" si="67"/>
        <v>0</v>
      </c>
      <c r="AC137" s="23"/>
      <c r="AD137" s="23"/>
      <c r="AE137" s="23"/>
      <c r="AF137" s="23"/>
      <c r="AP137" s="51">
        <f t="shared" si="58"/>
        <v>0</v>
      </c>
      <c r="AQ137" s="39">
        <f t="shared" si="59"/>
        <v>0</v>
      </c>
      <c r="AR137" s="51">
        <f t="shared" si="60"/>
        <v>0</v>
      </c>
      <c r="AS137" s="39">
        <f t="shared" si="61"/>
        <v>0</v>
      </c>
    </row>
    <row r="138" spans="2:45" hidden="1">
      <c r="B138" s="45" t="s">
        <v>190</v>
      </c>
      <c r="C138" s="183">
        <v>3.9</v>
      </c>
      <c r="D138" s="183">
        <v>5.34</v>
      </c>
      <c r="E138" s="182">
        <v>3.81</v>
      </c>
      <c r="F138" s="182">
        <f t="shared" si="62"/>
        <v>2.0955000000000004</v>
      </c>
      <c r="G138" s="54">
        <v>0.6</v>
      </c>
      <c r="H138" s="46" t="s">
        <v>3</v>
      </c>
      <c r="I138" s="23">
        <v>1</v>
      </c>
      <c r="J138" s="23">
        <f>DCP!$R$62</f>
        <v>0</v>
      </c>
      <c r="K138" s="23">
        <f t="shared" si="63"/>
        <v>0</v>
      </c>
      <c r="L138" s="23">
        <f t="shared" si="54"/>
        <v>0</v>
      </c>
      <c r="M138" s="23"/>
      <c r="N138" s="180">
        <v>4.1900000000000004</v>
      </c>
      <c r="O138" s="123">
        <v>0</v>
      </c>
      <c r="P138" s="123">
        <f t="shared" si="64"/>
        <v>4.1900000000000004</v>
      </c>
      <c r="Q138" s="51">
        <f t="shared" si="55"/>
        <v>0</v>
      </c>
      <c r="R138" s="51">
        <f t="shared" si="56"/>
        <v>0</v>
      </c>
      <c r="S138" s="51">
        <f t="shared" si="57"/>
        <v>0</v>
      </c>
      <c r="T138" s="39">
        <f t="shared" si="65"/>
        <v>0</v>
      </c>
      <c r="U138" s="39">
        <f t="shared" si="66"/>
        <v>0</v>
      </c>
      <c r="V138" s="53">
        <v>2.57</v>
      </c>
      <c r="W138" s="53">
        <v>2.63</v>
      </c>
      <c r="X138" s="53">
        <v>1.95</v>
      </c>
      <c r="Y138" s="53">
        <v>1.95</v>
      </c>
      <c r="Z138" s="136">
        <v>0.35</v>
      </c>
      <c r="AA138" s="136">
        <f t="shared" si="67"/>
        <v>0</v>
      </c>
      <c r="AB138" s="136">
        <f t="shared" si="67"/>
        <v>0</v>
      </c>
      <c r="AC138" s="23"/>
      <c r="AD138" s="23"/>
      <c r="AE138" s="23"/>
      <c r="AF138" s="23"/>
      <c r="AP138" s="51">
        <f t="shared" si="58"/>
        <v>0</v>
      </c>
      <c r="AQ138" s="39">
        <f t="shared" si="59"/>
        <v>0</v>
      </c>
      <c r="AR138" s="51">
        <f t="shared" si="60"/>
        <v>0</v>
      </c>
      <c r="AS138" s="39">
        <f t="shared" si="61"/>
        <v>0</v>
      </c>
    </row>
    <row r="139" spans="2:45" hidden="1">
      <c r="B139" s="45" t="s">
        <v>191</v>
      </c>
      <c r="C139" s="183">
        <v>4.22</v>
      </c>
      <c r="D139" s="183">
        <v>4</v>
      </c>
      <c r="E139" s="182">
        <v>3.81</v>
      </c>
      <c r="F139" s="182">
        <f t="shared" si="62"/>
        <v>2.0955000000000004</v>
      </c>
      <c r="G139" s="54">
        <v>0.6</v>
      </c>
      <c r="H139" s="46" t="s">
        <v>3</v>
      </c>
      <c r="I139" s="23">
        <v>1</v>
      </c>
      <c r="J139" s="23">
        <f>DCP!$R$62</f>
        <v>0</v>
      </c>
      <c r="K139" s="23">
        <f t="shared" si="63"/>
        <v>0</v>
      </c>
      <c r="L139" s="23">
        <f t="shared" si="54"/>
        <v>0</v>
      </c>
      <c r="M139" s="23"/>
      <c r="N139" s="180">
        <v>4.1900000000000004</v>
      </c>
      <c r="O139" s="123">
        <v>0</v>
      </c>
      <c r="P139" s="123">
        <f t="shared" si="64"/>
        <v>4.1900000000000004</v>
      </c>
      <c r="Q139" s="51">
        <f t="shared" si="55"/>
        <v>0</v>
      </c>
      <c r="R139" s="51">
        <f t="shared" si="56"/>
        <v>0</v>
      </c>
      <c r="S139" s="51">
        <f t="shared" si="57"/>
        <v>0</v>
      </c>
      <c r="T139" s="39">
        <f t="shared" si="65"/>
        <v>0</v>
      </c>
      <c r="U139" s="39">
        <f t="shared" si="66"/>
        <v>0</v>
      </c>
      <c r="V139" s="53">
        <v>2.57</v>
      </c>
      <c r="W139" s="53">
        <v>2.63</v>
      </c>
      <c r="X139" s="53">
        <v>1.95</v>
      </c>
      <c r="Y139" s="53">
        <v>1.95</v>
      </c>
      <c r="Z139" s="136">
        <v>0.35</v>
      </c>
      <c r="AA139" s="136">
        <f t="shared" si="67"/>
        <v>0</v>
      </c>
      <c r="AB139" s="136">
        <f t="shared" si="67"/>
        <v>0</v>
      </c>
      <c r="AC139" s="23"/>
      <c r="AD139" s="23"/>
      <c r="AE139" s="23"/>
      <c r="AF139" s="23"/>
      <c r="AP139" s="51">
        <f t="shared" si="58"/>
        <v>0</v>
      </c>
      <c r="AQ139" s="39">
        <f t="shared" si="59"/>
        <v>0</v>
      </c>
      <c r="AR139" s="51">
        <f t="shared" si="60"/>
        <v>0</v>
      </c>
      <c r="AS139" s="39">
        <f t="shared" si="61"/>
        <v>0</v>
      </c>
    </row>
    <row r="140" spans="2:45" hidden="1">
      <c r="B140" s="45" t="s">
        <v>192</v>
      </c>
      <c r="C140" s="49">
        <v>0</v>
      </c>
      <c r="D140" s="49">
        <v>0</v>
      </c>
      <c r="E140" s="182">
        <v>1245</v>
      </c>
      <c r="F140" s="182">
        <f t="shared" si="62"/>
        <v>684.75</v>
      </c>
      <c r="G140" s="54">
        <v>1</v>
      </c>
      <c r="H140" s="46" t="s">
        <v>31</v>
      </c>
      <c r="I140" s="54">
        <v>1</v>
      </c>
      <c r="J140" s="54">
        <v>0</v>
      </c>
      <c r="K140" s="23">
        <f t="shared" si="63"/>
        <v>0</v>
      </c>
      <c r="L140" s="23">
        <f t="shared" si="54"/>
        <v>0</v>
      </c>
      <c r="M140" s="23"/>
      <c r="N140" s="214">
        <v>1245</v>
      </c>
      <c r="O140" s="126">
        <v>0</v>
      </c>
      <c r="P140" s="123">
        <f t="shared" si="64"/>
        <v>1245</v>
      </c>
      <c r="Q140" s="51">
        <f t="shared" si="55"/>
        <v>0</v>
      </c>
      <c r="R140" s="51">
        <f t="shared" si="56"/>
        <v>0</v>
      </c>
      <c r="S140" s="51">
        <f t="shared" si="57"/>
        <v>0</v>
      </c>
      <c r="T140" s="39">
        <f t="shared" si="65"/>
        <v>0</v>
      </c>
      <c r="U140" s="39">
        <f t="shared" si="66"/>
        <v>0</v>
      </c>
      <c r="V140" s="53">
        <v>0</v>
      </c>
      <c r="W140" s="53">
        <v>0</v>
      </c>
      <c r="X140" s="53">
        <v>0</v>
      </c>
      <c r="Y140" s="53">
        <v>0</v>
      </c>
      <c r="Z140" s="53">
        <v>0</v>
      </c>
      <c r="AA140" s="53">
        <v>0</v>
      </c>
      <c r="AB140" s="53">
        <v>0</v>
      </c>
      <c r="AC140" s="123"/>
      <c r="AD140" s="23"/>
      <c r="AE140" s="23"/>
      <c r="AF140" s="23"/>
      <c r="AP140" s="51">
        <f t="shared" si="58"/>
        <v>0</v>
      </c>
      <c r="AQ140" s="39">
        <f t="shared" si="59"/>
        <v>0</v>
      </c>
      <c r="AR140" s="51">
        <f t="shared" si="60"/>
        <v>0</v>
      </c>
      <c r="AS140" s="39">
        <f t="shared" si="61"/>
        <v>0</v>
      </c>
    </row>
    <row r="141" spans="2:45" hidden="1">
      <c r="B141" s="45" t="s">
        <v>193</v>
      </c>
      <c r="C141" s="49">
        <v>0</v>
      </c>
      <c r="D141" s="49">
        <v>0</v>
      </c>
      <c r="E141" s="182">
        <v>670</v>
      </c>
      <c r="F141" s="182">
        <f t="shared" si="62"/>
        <v>368.50000000000006</v>
      </c>
      <c r="G141" s="54">
        <v>1</v>
      </c>
      <c r="H141" s="46" t="s">
        <v>31</v>
      </c>
      <c r="I141" s="54">
        <v>1</v>
      </c>
      <c r="J141" s="54">
        <v>0</v>
      </c>
      <c r="K141" s="23">
        <f t="shared" si="63"/>
        <v>0</v>
      </c>
      <c r="L141" s="23">
        <f t="shared" si="54"/>
        <v>0</v>
      </c>
      <c r="M141" s="23"/>
      <c r="N141" s="214">
        <v>670</v>
      </c>
      <c r="O141" s="126">
        <v>0</v>
      </c>
      <c r="P141" s="123">
        <f t="shared" si="64"/>
        <v>670</v>
      </c>
      <c r="Q141" s="51">
        <f t="shared" si="55"/>
        <v>0</v>
      </c>
      <c r="R141" s="51">
        <f t="shared" si="56"/>
        <v>0</v>
      </c>
      <c r="S141" s="51">
        <f t="shared" si="57"/>
        <v>0</v>
      </c>
      <c r="T141" s="39">
        <f t="shared" si="65"/>
        <v>0</v>
      </c>
      <c r="U141" s="39">
        <f t="shared" si="66"/>
        <v>0</v>
      </c>
      <c r="V141" s="53">
        <v>0</v>
      </c>
      <c r="W141" s="53">
        <v>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123"/>
      <c r="AD141" s="23"/>
      <c r="AE141" s="23"/>
      <c r="AF141" s="23"/>
      <c r="AP141" s="51">
        <f t="shared" si="58"/>
        <v>0</v>
      </c>
      <c r="AQ141" s="39">
        <f t="shared" si="59"/>
        <v>0</v>
      </c>
      <c r="AR141" s="51">
        <f t="shared" si="60"/>
        <v>0</v>
      </c>
      <c r="AS141" s="39">
        <f t="shared" si="61"/>
        <v>0</v>
      </c>
    </row>
    <row r="142" spans="2:45" hidden="1">
      <c r="B142" s="45" t="s">
        <v>194</v>
      </c>
      <c r="C142" s="49">
        <v>0</v>
      </c>
      <c r="D142" s="49">
        <v>0</v>
      </c>
      <c r="E142" s="182">
        <v>915</v>
      </c>
      <c r="F142" s="182">
        <f t="shared" si="62"/>
        <v>503.25000000000006</v>
      </c>
      <c r="G142" s="54">
        <v>1</v>
      </c>
      <c r="H142" s="46" t="s">
        <v>31</v>
      </c>
      <c r="I142" s="54">
        <v>1</v>
      </c>
      <c r="J142" s="54">
        <v>0</v>
      </c>
      <c r="K142" s="23">
        <f t="shared" si="63"/>
        <v>0</v>
      </c>
      <c r="L142" s="23">
        <f t="shared" si="54"/>
        <v>0</v>
      </c>
      <c r="M142" s="23"/>
      <c r="N142" s="214">
        <v>915</v>
      </c>
      <c r="O142" s="126">
        <v>0</v>
      </c>
      <c r="P142" s="123">
        <f t="shared" si="64"/>
        <v>915</v>
      </c>
      <c r="Q142" s="51">
        <f t="shared" si="55"/>
        <v>0</v>
      </c>
      <c r="R142" s="51">
        <f t="shared" si="56"/>
        <v>0</v>
      </c>
      <c r="S142" s="51">
        <f t="shared" si="57"/>
        <v>0</v>
      </c>
      <c r="T142" s="39">
        <f t="shared" si="65"/>
        <v>0</v>
      </c>
      <c r="U142" s="39">
        <f t="shared" si="66"/>
        <v>0</v>
      </c>
      <c r="V142" s="53">
        <v>0</v>
      </c>
      <c r="W142" s="53">
        <v>0</v>
      </c>
      <c r="X142" s="53">
        <v>0</v>
      </c>
      <c r="Y142" s="53">
        <v>0</v>
      </c>
      <c r="Z142" s="53">
        <v>0</v>
      </c>
      <c r="AA142" s="53">
        <v>0</v>
      </c>
      <c r="AB142" s="53">
        <v>0</v>
      </c>
      <c r="AC142" s="123"/>
      <c r="AD142" s="23"/>
      <c r="AE142" s="23"/>
      <c r="AF142" s="23"/>
      <c r="AP142" s="51">
        <f t="shared" si="58"/>
        <v>0</v>
      </c>
      <c r="AQ142" s="39">
        <f t="shared" si="59"/>
        <v>0</v>
      </c>
      <c r="AR142" s="51">
        <f t="shared" si="60"/>
        <v>0</v>
      </c>
      <c r="AS142" s="39">
        <f t="shared" si="61"/>
        <v>0</v>
      </c>
    </row>
    <row r="143" spans="2:45" hidden="1">
      <c r="B143" s="45" t="s">
        <v>195</v>
      </c>
      <c r="C143" s="49">
        <v>0</v>
      </c>
      <c r="D143" s="49">
        <v>0</v>
      </c>
      <c r="E143" s="182">
        <v>915</v>
      </c>
      <c r="F143" s="182">
        <f t="shared" si="62"/>
        <v>503.25000000000006</v>
      </c>
      <c r="G143" s="54">
        <v>1</v>
      </c>
      <c r="H143" s="46" t="s">
        <v>31</v>
      </c>
      <c r="I143" s="54">
        <v>1</v>
      </c>
      <c r="J143" s="54">
        <v>0</v>
      </c>
      <c r="K143" s="23">
        <f t="shared" si="63"/>
        <v>0</v>
      </c>
      <c r="L143" s="23">
        <f t="shared" si="54"/>
        <v>0</v>
      </c>
      <c r="M143" s="23"/>
      <c r="N143" s="214">
        <v>915</v>
      </c>
      <c r="O143" s="123">
        <v>0</v>
      </c>
      <c r="P143" s="123">
        <f t="shared" si="64"/>
        <v>915</v>
      </c>
      <c r="Q143" s="51">
        <f t="shared" si="55"/>
        <v>0</v>
      </c>
      <c r="R143" s="51">
        <f t="shared" si="56"/>
        <v>0</v>
      </c>
      <c r="S143" s="51">
        <f t="shared" si="57"/>
        <v>0</v>
      </c>
      <c r="T143" s="39">
        <f t="shared" si="65"/>
        <v>0</v>
      </c>
      <c r="U143" s="39">
        <f t="shared" si="66"/>
        <v>0</v>
      </c>
      <c r="V143" s="53">
        <v>0</v>
      </c>
      <c r="W143" s="53">
        <v>0</v>
      </c>
      <c r="X143" s="53">
        <v>0</v>
      </c>
      <c r="Y143" s="53">
        <v>0</v>
      </c>
      <c r="Z143" s="53">
        <v>0</v>
      </c>
      <c r="AA143" s="53">
        <v>0</v>
      </c>
      <c r="AB143" s="53">
        <v>0</v>
      </c>
      <c r="AC143" s="123"/>
      <c r="AD143" s="23"/>
      <c r="AE143" s="23"/>
      <c r="AF143" s="23"/>
      <c r="AP143" s="51">
        <f t="shared" si="58"/>
        <v>0</v>
      </c>
      <c r="AQ143" s="39">
        <f t="shared" si="59"/>
        <v>0</v>
      </c>
      <c r="AR143" s="51">
        <f t="shared" si="60"/>
        <v>0</v>
      </c>
      <c r="AS143" s="39">
        <f t="shared" si="61"/>
        <v>0</v>
      </c>
    </row>
    <row r="144" spans="2:45" hidden="1">
      <c r="B144" s="45" t="s">
        <v>30</v>
      </c>
      <c r="C144" s="49">
        <v>0</v>
      </c>
      <c r="D144" s="49">
        <v>0</v>
      </c>
      <c r="E144" s="182">
        <v>2.7</v>
      </c>
      <c r="F144" s="182">
        <f t="shared" si="62"/>
        <v>1.4850000000000003</v>
      </c>
      <c r="G144" s="54">
        <v>0.6</v>
      </c>
      <c r="H144" s="46" t="s">
        <v>3</v>
      </c>
      <c r="I144" s="54">
        <v>1</v>
      </c>
      <c r="J144" s="23">
        <f>DCP!$V$62</f>
        <v>0</v>
      </c>
      <c r="K144" s="23">
        <f t="shared" si="63"/>
        <v>0</v>
      </c>
      <c r="L144" s="23">
        <f t="shared" si="54"/>
        <v>0</v>
      </c>
      <c r="M144" s="23"/>
      <c r="N144" s="180">
        <v>2.27</v>
      </c>
      <c r="O144" s="123">
        <v>0</v>
      </c>
      <c r="P144" s="123">
        <f t="shared" si="64"/>
        <v>2.27</v>
      </c>
      <c r="Q144" s="51">
        <f t="shared" si="55"/>
        <v>0</v>
      </c>
      <c r="R144" s="51">
        <f t="shared" si="56"/>
        <v>0</v>
      </c>
      <c r="S144" s="51">
        <f t="shared" si="57"/>
        <v>0</v>
      </c>
      <c r="T144" s="39">
        <f t="shared" si="65"/>
        <v>0</v>
      </c>
      <c r="U144" s="39">
        <f t="shared" si="66"/>
        <v>0</v>
      </c>
      <c r="V144" s="53">
        <v>1.44</v>
      </c>
      <c r="W144" s="53">
        <v>1.79</v>
      </c>
      <c r="X144" s="53">
        <v>1.33</v>
      </c>
      <c r="Y144" s="53">
        <v>1.39</v>
      </c>
      <c r="Z144" s="136">
        <v>2.4E-2</v>
      </c>
      <c r="AA144" s="136">
        <f>IF((V144-$Z144)&lt;$N144,0,V144-MAX(X144,$N144)-$Z144)</f>
        <v>0</v>
      </c>
      <c r="AB144" s="136">
        <f>IF((W144-$Z144)&lt;$N144,0,W144-MAX(Y144,$N144)-$Z144)</f>
        <v>0</v>
      </c>
      <c r="AC144" s="23"/>
      <c r="AD144" s="23"/>
      <c r="AE144" s="23"/>
      <c r="AF144" s="23"/>
      <c r="AP144" s="51">
        <f t="shared" si="58"/>
        <v>0</v>
      </c>
      <c r="AQ144" s="39">
        <f t="shared" si="59"/>
        <v>0</v>
      </c>
      <c r="AR144" s="51">
        <f t="shared" si="60"/>
        <v>0</v>
      </c>
      <c r="AS144" s="39">
        <f t="shared" si="61"/>
        <v>0</v>
      </c>
    </row>
    <row r="145" spans="2:45" hidden="1">
      <c r="B145" s="45" t="s">
        <v>196</v>
      </c>
      <c r="C145" s="56">
        <v>0</v>
      </c>
      <c r="D145" s="56">
        <v>0</v>
      </c>
      <c r="E145" s="185">
        <v>15.25</v>
      </c>
      <c r="F145" s="182">
        <f t="shared" si="62"/>
        <v>8.3875000000000011</v>
      </c>
      <c r="G145" s="54">
        <v>0.45</v>
      </c>
      <c r="H145" s="55" t="s">
        <v>32</v>
      </c>
      <c r="I145" s="54">
        <v>1</v>
      </c>
      <c r="J145" s="54">
        <v>0</v>
      </c>
      <c r="K145" s="23">
        <f t="shared" si="63"/>
        <v>0</v>
      </c>
      <c r="L145" s="23">
        <f t="shared" si="54"/>
        <v>0</v>
      </c>
      <c r="N145" s="215">
        <v>15.25</v>
      </c>
      <c r="O145" s="123">
        <v>0</v>
      </c>
      <c r="P145" s="123">
        <f t="shared" si="64"/>
        <v>15.25</v>
      </c>
      <c r="Q145" s="51">
        <f t="shared" si="55"/>
        <v>0</v>
      </c>
      <c r="R145" s="51">
        <f t="shared" si="56"/>
        <v>0</v>
      </c>
      <c r="S145" s="51">
        <f t="shared" si="57"/>
        <v>0</v>
      </c>
      <c r="T145" s="39">
        <f t="shared" si="65"/>
        <v>0</v>
      </c>
      <c r="U145" s="39">
        <f t="shared" si="66"/>
        <v>0</v>
      </c>
      <c r="V145" s="53">
        <v>0</v>
      </c>
      <c r="W145" s="53">
        <v>0</v>
      </c>
      <c r="X145" s="53">
        <v>0</v>
      </c>
      <c r="Y145" s="53">
        <v>0</v>
      </c>
      <c r="Z145" s="53">
        <v>0</v>
      </c>
      <c r="AA145" s="53">
        <v>0</v>
      </c>
      <c r="AB145" s="53">
        <v>0</v>
      </c>
      <c r="AC145" s="123"/>
      <c r="AP145" s="51">
        <f t="shared" si="58"/>
        <v>0</v>
      </c>
      <c r="AQ145" s="39">
        <f t="shared" si="59"/>
        <v>0</v>
      </c>
      <c r="AR145" s="51">
        <f t="shared" si="60"/>
        <v>0</v>
      </c>
      <c r="AS145" s="39">
        <f t="shared" si="61"/>
        <v>0</v>
      </c>
    </row>
    <row r="146" spans="2:45" hidden="1">
      <c r="B146" s="45" t="s">
        <v>197</v>
      </c>
      <c r="C146" s="56">
        <v>0</v>
      </c>
      <c r="D146" s="56">
        <v>0</v>
      </c>
      <c r="E146" s="185">
        <v>28.25</v>
      </c>
      <c r="F146" s="182">
        <f t="shared" si="62"/>
        <v>15.537500000000001</v>
      </c>
      <c r="G146" s="54">
        <v>0.45</v>
      </c>
      <c r="H146" s="55" t="s">
        <v>32</v>
      </c>
      <c r="I146" s="54">
        <v>1</v>
      </c>
      <c r="J146" s="54">
        <v>0</v>
      </c>
      <c r="K146" s="23">
        <f t="shared" si="63"/>
        <v>0</v>
      </c>
      <c r="L146" s="23">
        <f t="shared" si="54"/>
        <v>0</v>
      </c>
      <c r="N146" s="215">
        <v>28.25</v>
      </c>
      <c r="O146" s="123">
        <v>0</v>
      </c>
      <c r="P146" s="123">
        <f t="shared" si="64"/>
        <v>28.25</v>
      </c>
      <c r="Q146" s="51">
        <f t="shared" si="55"/>
        <v>0</v>
      </c>
      <c r="R146" s="51">
        <f t="shared" si="56"/>
        <v>0</v>
      </c>
      <c r="S146" s="51">
        <f t="shared" si="57"/>
        <v>0</v>
      </c>
      <c r="T146" s="39">
        <f t="shared" si="65"/>
        <v>0</v>
      </c>
      <c r="U146" s="39">
        <f t="shared" si="66"/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0</v>
      </c>
      <c r="AA146" s="53">
        <v>0</v>
      </c>
      <c r="AB146" s="53">
        <v>0</v>
      </c>
      <c r="AC146" s="123"/>
      <c r="AP146" s="51">
        <f t="shared" si="58"/>
        <v>0</v>
      </c>
      <c r="AQ146" s="39">
        <f t="shared" si="59"/>
        <v>0</v>
      </c>
      <c r="AR146" s="51">
        <f t="shared" si="60"/>
        <v>0</v>
      </c>
      <c r="AS146" s="39">
        <f t="shared" si="61"/>
        <v>0</v>
      </c>
    </row>
    <row r="147" spans="2:45" hidden="1">
      <c r="B147" s="45" t="s">
        <v>198</v>
      </c>
      <c r="C147" s="56">
        <v>0</v>
      </c>
      <c r="D147" s="56">
        <v>0</v>
      </c>
      <c r="E147" s="185">
        <v>12.25</v>
      </c>
      <c r="F147" s="182">
        <f t="shared" si="62"/>
        <v>6.7375000000000007</v>
      </c>
      <c r="G147" s="54">
        <v>0.45</v>
      </c>
      <c r="H147" s="55" t="s">
        <v>32</v>
      </c>
      <c r="I147" s="54">
        <v>1</v>
      </c>
      <c r="J147" s="54">
        <v>0</v>
      </c>
      <c r="K147" s="23">
        <f t="shared" si="63"/>
        <v>0</v>
      </c>
      <c r="L147" s="23">
        <f t="shared" si="54"/>
        <v>0</v>
      </c>
      <c r="N147" s="215">
        <v>12.25</v>
      </c>
      <c r="O147" s="123">
        <v>0</v>
      </c>
      <c r="P147" s="123">
        <f t="shared" si="64"/>
        <v>12.25</v>
      </c>
      <c r="Q147" s="51">
        <f t="shared" si="55"/>
        <v>0</v>
      </c>
      <c r="R147" s="51">
        <f t="shared" si="56"/>
        <v>0</v>
      </c>
      <c r="S147" s="51">
        <f t="shared" si="57"/>
        <v>0</v>
      </c>
      <c r="T147" s="39">
        <f t="shared" si="65"/>
        <v>0</v>
      </c>
      <c r="U147" s="39">
        <f t="shared" si="66"/>
        <v>0</v>
      </c>
      <c r="V147" s="53">
        <v>0</v>
      </c>
      <c r="W147" s="53">
        <v>0</v>
      </c>
      <c r="X147" s="53">
        <v>0</v>
      </c>
      <c r="Y147" s="53">
        <v>0</v>
      </c>
      <c r="Z147" s="53">
        <v>0</v>
      </c>
      <c r="AA147" s="53">
        <v>0</v>
      </c>
      <c r="AB147" s="53">
        <v>0</v>
      </c>
      <c r="AC147" s="123"/>
      <c r="AP147" s="51">
        <f t="shared" si="58"/>
        <v>0</v>
      </c>
      <c r="AQ147" s="39">
        <f t="shared" si="59"/>
        <v>0</v>
      </c>
      <c r="AR147" s="51">
        <f t="shared" si="60"/>
        <v>0</v>
      </c>
      <c r="AS147" s="39">
        <f t="shared" si="61"/>
        <v>0</v>
      </c>
    </row>
    <row r="148" spans="2:45" hidden="1">
      <c r="B148" s="45" t="s">
        <v>199</v>
      </c>
      <c r="C148" s="56">
        <v>0</v>
      </c>
      <c r="D148" s="56">
        <v>0</v>
      </c>
      <c r="E148" s="185">
        <v>25.5</v>
      </c>
      <c r="F148" s="182">
        <f t="shared" si="62"/>
        <v>14.025</v>
      </c>
      <c r="G148" s="54">
        <v>0.45</v>
      </c>
      <c r="H148" s="55" t="s">
        <v>32</v>
      </c>
      <c r="I148" s="54">
        <v>1</v>
      </c>
      <c r="J148" s="54">
        <v>0</v>
      </c>
      <c r="K148" s="23">
        <f t="shared" si="63"/>
        <v>0</v>
      </c>
      <c r="L148" s="23">
        <f t="shared" si="54"/>
        <v>0</v>
      </c>
      <c r="N148" s="215">
        <v>25.5</v>
      </c>
      <c r="O148" s="123">
        <v>0</v>
      </c>
      <c r="P148" s="123">
        <f t="shared" si="64"/>
        <v>25.5</v>
      </c>
      <c r="Q148" s="51">
        <f t="shared" si="55"/>
        <v>0</v>
      </c>
      <c r="R148" s="51">
        <f t="shared" si="56"/>
        <v>0</v>
      </c>
      <c r="S148" s="51">
        <f t="shared" si="57"/>
        <v>0</v>
      </c>
      <c r="T148" s="39">
        <f t="shared" si="65"/>
        <v>0</v>
      </c>
      <c r="U148" s="39">
        <f t="shared" si="66"/>
        <v>0</v>
      </c>
      <c r="V148" s="53">
        <v>0</v>
      </c>
      <c r="W148" s="53">
        <v>0</v>
      </c>
      <c r="X148" s="53">
        <v>0</v>
      </c>
      <c r="Y148" s="53">
        <v>0</v>
      </c>
      <c r="Z148" s="53">
        <v>0</v>
      </c>
      <c r="AA148" s="53">
        <v>0</v>
      </c>
      <c r="AB148" s="53">
        <v>0</v>
      </c>
      <c r="AC148" s="123"/>
      <c r="AP148" s="51">
        <f t="shared" si="58"/>
        <v>0</v>
      </c>
      <c r="AQ148" s="39">
        <f t="shared" si="59"/>
        <v>0</v>
      </c>
      <c r="AR148" s="51">
        <f t="shared" si="60"/>
        <v>0</v>
      </c>
      <c r="AS148" s="39">
        <f t="shared" si="61"/>
        <v>0</v>
      </c>
    </row>
    <row r="149" spans="2:45" hidden="1">
      <c r="B149" s="45" t="s">
        <v>200</v>
      </c>
      <c r="C149" s="56">
        <v>0</v>
      </c>
      <c r="D149" s="56">
        <v>0</v>
      </c>
      <c r="E149" s="185">
        <v>8.5</v>
      </c>
      <c r="F149" s="182">
        <f t="shared" si="62"/>
        <v>4.6750000000000007</v>
      </c>
      <c r="G149" s="54">
        <v>0.45</v>
      </c>
      <c r="H149" s="55" t="s">
        <v>32</v>
      </c>
      <c r="I149" s="54">
        <v>1</v>
      </c>
      <c r="J149" s="54">
        <v>0</v>
      </c>
      <c r="K149" s="23">
        <f t="shared" si="63"/>
        <v>0</v>
      </c>
      <c r="L149" s="23">
        <f t="shared" si="54"/>
        <v>0</v>
      </c>
      <c r="N149" s="215">
        <v>8.5</v>
      </c>
      <c r="O149" s="123">
        <v>0</v>
      </c>
      <c r="P149" s="123">
        <f t="shared" si="64"/>
        <v>8.5</v>
      </c>
      <c r="Q149" s="51">
        <f t="shared" si="55"/>
        <v>0</v>
      </c>
      <c r="R149" s="51">
        <f t="shared" si="56"/>
        <v>0</v>
      </c>
      <c r="S149" s="51">
        <f t="shared" si="57"/>
        <v>0</v>
      </c>
      <c r="T149" s="39">
        <f t="shared" si="65"/>
        <v>0</v>
      </c>
      <c r="U149" s="39">
        <f t="shared" si="66"/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0</v>
      </c>
      <c r="AA149" s="53">
        <v>0</v>
      </c>
      <c r="AB149" s="53">
        <v>0</v>
      </c>
      <c r="AC149" s="123"/>
      <c r="AP149" s="51">
        <f t="shared" si="58"/>
        <v>0</v>
      </c>
      <c r="AQ149" s="39">
        <f t="shared" si="59"/>
        <v>0</v>
      </c>
      <c r="AR149" s="51">
        <f t="shared" si="60"/>
        <v>0</v>
      </c>
      <c r="AS149" s="39">
        <f t="shared" si="61"/>
        <v>0</v>
      </c>
    </row>
    <row r="150" spans="2:45" hidden="1">
      <c r="B150" s="45" t="s">
        <v>201</v>
      </c>
      <c r="C150" s="56">
        <v>0</v>
      </c>
      <c r="D150" s="56">
        <v>0</v>
      </c>
      <c r="E150" s="185">
        <v>15.75</v>
      </c>
      <c r="F150" s="182">
        <f t="shared" si="62"/>
        <v>8.6625000000000014</v>
      </c>
      <c r="G150" s="54">
        <v>0.45</v>
      </c>
      <c r="H150" s="55" t="s">
        <v>32</v>
      </c>
      <c r="I150" s="54">
        <v>1</v>
      </c>
      <c r="J150" s="54">
        <v>0</v>
      </c>
      <c r="K150" s="23">
        <f t="shared" si="63"/>
        <v>0</v>
      </c>
      <c r="L150" s="23">
        <f t="shared" si="54"/>
        <v>0</v>
      </c>
      <c r="N150" s="215">
        <v>15.75</v>
      </c>
      <c r="O150" s="123">
        <v>0</v>
      </c>
      <c r="P150" s="123">
        <f t="shared" si="64"/>
        <v>15.75</v>
      </c>
      <c r="Q150" s="51">
        <f t="shared" si="55"/>
        <v>0</v>
      </c>
      <c r="R150" s="51">
        <f t="shared" si="56"/>
        <v>0</v>
      </c>
      <c r="S150" s="51">
        <f t="shared" si="57"/>
        <v>0</v>
      </c>
      <c r="T150" s="39">
        <f t="shared" si="65"/>
        <v>0</v>
      </c>
      <c r="U150" s="39">
        <f t="shared" si="66"/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123"/>
      <c r="AP150" s="51">
        <f t="shared" si="58"/>
        <v>0</v>
      </c>
      <c r="AQ150" s="39">
        <f t="shared" si="59"/>
        <v>0</v>
      </c>
      <c r="AR150" s="51">
        <f t="shared" si="60"/>
        <v>0</v>
      </c>
      <c r="AS150" s="39">
        <f t="shared" si="61"/>
        <v>0</v>
      </c>
    </row>
    <row r="151" spans="2:45" hidden="1">
      <c r="B151" s="45" t="s">
        <v>236</v>
      </c>
      <c r="C151" s="49">
        <v>0</v>
      </c>
      <c r="D151" s="49">
        <v>0</v>
      </c>
      <c r="E151" s="50">
        <v>0</v>
      </c>
      <c r="F151" s="182">
        <f t="shared" si="62"/>
        <v>0</v>
      </c>
      <c r="G151" s="54">
        <v>1</v>
      </c>
      <c r="H151" s="46" t="s">
        <v>0</v>
      </c>
      <c r="I151" s="54">
        <v>1</v>
      </c>
      <c r="J151" s="54">
        <v>0</v>
      </c>
      <c r="K151" s="23">
        <f>SUMIF($C$9:$C$108,$B151,$E$9:$E$108)</f>
        <v>0</v>
      </c>
      <c r="L151" s="23">
        <f t="shared" si="54"/>
        <v>0</v>
      </c>
      <c r="M151" s="23"/>
      <c r="N151" s="123">
        <v>0</v>
      </c>
      <c r="O151" s="123">
        <v>0</v>
      </c>
      <c r="P151" s="123">
        <f t="shared" si="64"/>
        <v>0</v>
      </c>
      <c r="Q151" s="51">
        <f t="shared" si="55"/>
        <v>0</v>
      </c>
      <c r="R151" s="51">
        <f t="shared" si="56"/>
        <v>0</v>
      </c>
      <c r="S151" s="51">
        <f t="shared" si="57"/>
        <v>0</v>
      </c>
      <c r="T151" s="39">
        <f>S151*0.9</f>
        <v>0</v>
      </c>
      <c r="U151" s="39">
        <f>MIN($T151,$Q151)</f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123"/>
      <c r="AD151" s="23"/>
      <c r="AE151" s="23"/>
      <c r="AF151" s="23"/>
      <c r="AP151" s="51">
        <f t="shared" si="58"/>
        <v>0</v>
      </c>
      <c r="AQ151" s="39">
        <f t="shared" si="59"/>
        <v>0</v>
      </c>
      <c r="AR151" s="51">
        <f t="shared" si="60"/>
        <v>0</v>
      </c>
      <c r="AS151" s="39">
        <f t="shared" si="61"/>
        <v>0</v>
      </c>
    </row>
    <row r="152" spans="2:45" hidden="1">
      <c r="B152" s="45" t="s">
        <v>237</v>
      </c>
      <c r="C152" s="49">
        <v>0</v>
      </c>
      <c r="D152" s="49">
        <v>0</v>
      </c>
      <c r="E152" s="50">
        <v>0</v>
      </c>
      <c r="F152" s="182">
        <f t="shared" si="62"/>
        <v>0</v>
      </c>
      <c r="G152" s="54">
        <v>1</v>
      </c>
      <c r="H152" s="46" t="s">
        <v>0</v>
      </c>
      <c r="I152" s="54">
        <v>1</v>
      </c>
      <c r="J152" s="54">
        <v>0</v>
      </c>
      <c r="K152" s="23">
        <f>SUMIF($C$9:$C$108,$B152,$E$9:$E$108)</f>
        <v>0</v>
      </c>
      <c r="L152" s="23">
        <f t="shared" si="54"/>
        <v>0</v>
      </c>
      <c r="M152" s="23"/>
      <c r="N152" s="123">
        <v>0</v>
      </c>
      <c r="O152" s="123">
        <v>0</v>
      </c>
      <c r="P152" s="123">
        <f t="shared" si="64"/>
        <v>0</v>
      </c>
      <c r="Q152" s="51">
        <f t="shared" si="55"/>
        <v>0</v>
      </c>
      <c r="R152" s="51">
        <f t="shared" si="56"/>
        <v>0</v>
      </c>
      <c r="S152" s="51">
        <f t="shared" si="57"/>
        <v>0</v>
      </c>
      <c r="T152" s="39">
        <f>S152*0.9</f>
        <v>0</v>
      </c>
      <c r="U152" s="39">
        <f>MIN($T152,$Q152)</f>
        <v>0</v>
      </c>
      <c r="V152" s="53">
        <v>0</v>
      </c>
      <c r="W152" s="53">
        <v>0</v>
      </c>
      <c r="X152" s="53">
        <v>0</v>
      </c>
      <c r="Y152" s="53">
        <v>0</v>
      </c>
      <c r="Z152" s="53">
        <v>0</v>
      </c>
      <c r="AA152" s="53">
        <v>0</v>
      </c>
      <c r="AB152" s="53">
        <v>0</v>
      </c>
      <c r="AC152" s="123"/>
      <c r="AD152" s="23"/>
      <c r="AE152" s="23"/>
      <c r="AF152" s="23"/>
      <c r="AP152" s="51">
        <f t="shared" si="58"/>
        <v>0</v>
      </c>
      <c r="AQ152" s="39">
        <f t="shared" si="59"/>
        <v>0</v>
      </c>
      <c r="AR152" s="51">
        <f t="shared" si="60"/>
        <v>0</v>
      </c>
      <c r="AS152" s="39">
        <f t="shared" si="61"/>
        <v>0</v>
      </c>
    </row>
    <row r="153" spans="2:45" hidden="1">
      <c r="B153" s="45" t="s">
        <v>238</v>
      </c>
      <c r="C153" s="49">
        <v>0</v>
      </c>
      <c r="D153" s="49">
        <v>0</v>
      </c>
      <c r="E153" s="50">
        <v>0</v>
      </c>
      <c r="F153" s="182">
        <f t="shared" si="62"/>
        <v>0</v>
      </c>
      <c r="G153" s="54">
        <v>1</v>
      </c>
      <c r="H153" s="46" t="s">
        <v>0</v>
      </c>
      <c r="I153" s="54">
        <v>1</v>
      </c>
      <c r="J153" s="54">
        <v>0</v>
      </c>
      <c r="K153" s="23">
        <f>SUMIF($C$9:$C$108,$B153,$E$9:$E$108)</f>
        <v>0</v>
      </c>
      <c r="L153" s="23">
        <f t="shared" si="54"/>
        <v>0</v>
      </c>
      <c r="M153" s="23"/>
      <c r="N153" s="123">
        <v>0</v>
      </c>
      <c r="O153" s="123">
        <v>0</v>
      </c>
      <c r="P153" s="123">
        <f t="shared" si="64"/>
        <v>0</v>
      </c>
      <c r="Q153" s="51">
        <f t="shared" si="55"/>
        <v>0</v>
      </c>
      <c r="R153" s="51">
        <f t="shared" si="56"/>
        <v>0</v>
      </c>
      <c r="S153" s="51">
        <f t="shared" si="57"/>
        <v>0</v>
      </c>
      <c r="T153" s="39">
        <f>S153*0.9</f>
        <v>0</v>
      </c>
      <c r="U153" s="39">
        <f>MIN($T153,$Q153)</f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0</v>
      </c>
      <c r="AA153" s="53">
        <v>0</v>
      </c>
      <c r="AB153" s="53">
        <v>0</v>
      </c>
      <c r="AC153" s="123"/>
      <c r="AD153" s="23"/>
      <c r="AE153" s="23"/>
      <c r="AF153" s="23"/>
      <c r="AP153" s="51">
        <f t="shared" si="58"/>
        <v>0</v>
      </c>
      <c r="AQ153" s="39">
        <f t="shared" si="59"/>
        <v>0</v>
      </c>
      <c r="AR153" s="51">
        <f t="shared" si="60"/>
        <v>0</v>
      </c>
      <c r="AS153" s="39">
        <f t="shared" si="61"/>
        <v>0</v>
      </c>
    </row>
    <row r="154" spans="2:45" hidden="1">
      <c r="B154" s="45" t="s">
        <v>239</v>
      </c>
      <c r="C154" s="56">
        <v>0</v>
      </c>
      <c r="D154" s="56">
        <v>0</v>
      </c>
      <c r="E154" s="57">
        <v>0</v>
      </c>
      <c r="F154" s="182">
        <f t="shared" si="62"/>
        <v>0</v>
      </c>
      <c r="G154" s="54">
        <v>1</v>
      </c>
      <c r="H154" s="55" t="s">
        <v>0</v>
      </c>
      <c r="I154" s="54">
        <v>1</v>
      </c>
      <c r="J154" s="54">
        <v>0</v>
      </c>
      <c r="K154" s="23">
        <f>SUMIF($C$9:$C$108,$B154,$E$9:$E$108)</f>
        <v>0</v>
      </c>
      <c r="L154" s="23">
        <f t="shared" si="54"/>
        <v>0</v>
      </c>
      <c r="N154" s="124">
        <v>0</v>
      </c>
      <c r="O154" s="123">
        <v>0</v>
      </c>
      <c r="P154" s="123">
        <f t="shared" si="64"/>
        <v>0</v>
      </c>
      <c r="Q154" s="51">
        <f t="shared" si="55"/>
        <v>0</v>
      </c>
      <c r="R154" s="51">
        <f t="shared" si="56"/>
        <v>0</v>
      </c>
      <c r="S154" s="51">
        <f t="shared" si="57"/>
        <v>0</v>
      </c>
      <c r="T154" s="39">
        <f>S154*0.9</f>
        <v>0</v>
      </c>
      <c r="U154" s="39">
        <f>MIN($T154,$Q154)</f>
        <v>0</v>
      </c>
      <c r="V154" s="53">
        <v>0</v>
      </c>
      <c r="W154" s="53">
        <v>0</v>
      </c>
      <c r="X154" s="53">
        <v>0</v>
      </c>
      <c r="Y154" s="53">
        <v>0</v>
      </c>
      <c r="Z154" s="53">
        <v>0</v>
      </c>
      <c r="AA154" s="53">
        <v>0</v>
      </c>
      <c r="AB154" s="53">
        <v>0</v>
      </c>
      <c r="AC154" s="123"/>
      <c r="AP154" s="51">
        <f t="shared" si="58"/>
        <v>0</v>
      </c>
      <c r="AQ154" s="39">
        <f t="shared" si="59"/>
        <v>0</v>
      </c>
      <c r="AR154" s="51">
        <f t="shared" si="60"/>
        <v>0</v>
      </c>
      <c r="AS154" s="39">
        <f t="shared" si="61"/>
        <v>0</v>
      </c>
    </row>
    <row r="155" spans="2:45" hidden="1">
      <c r="B155" s="45" t="s">
        <v>240</v>
      </c>
      <c r="C155" s="56">
        <v>0</v>
      </c>
      <c r="D155" s="56">
        <v>0</v>
      </c>
      <c r="E155" s="57">
        <v>0</v>
      </c>
      <c r="F155" s="182">
        <f t="shared" si="62"/>
        <v>0</v>
      </c>
      <c r="G155" s="54">
        <v>1</v>
      </c>
      <c r="H155" s="55" t="s">
        <v>0</v>
      </c>
      <c r="I155" s="54">
        <v>1</v>
      </c>
      <c r="J155" s="54">
        <v>0</v>
      </c>
      <c r="K155" s="23">
        <f>SUMIF($C$9:$C$108,$B155,$E$9:$E$108)</f>
        <v>0</v>
      </c>
      <c r="L155" s="23">
        <f t="shared" si="54"/>
        <v>0</v>
      </c>
      <c r="N155" s="124">
        <v>0</v>
      </c>
      <c r="O155" s="123">
        <v>0</v>
      </c>
      <c r="P155" s="123">
        <f t="shared" si="64"/>
        <v>0</v>
      </c>
      <c r="Q155" s="51">
        <f t="shared" si="55"/>
        <v>0</v>
      </c>
      <c r="R155" s="51">
        <f t="shared" si="56"/>
        <v>0</v>
      </c>
      <c r="S155" s="51">
        <f t="shared" si="57"/>
        <v>0</v>
      </c>
      <c r="T155" s="39">
        <f>S155*0.9</f>
        <v>0</v>
      </c>
      <c r="U155" s="39">
        <f>MIN($T155,$Q155)</f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0</v>
      </c>
      <c r="AC155" s="123"/>
      <c r="AP155" s="51">
        <f t="shared" si="58"/>
        <v>0</v>
      </c>
      <c r="AQ155" s="39">
        <f t="shared" si="59"/>
        <v>0</v>
      </c>
      <c r="AR155" s="51">
        <f t="shared" si="60"/>
        <v>0</v>
      </c>
      <c r="AS155" s="39">
        <f t="shared" si="61"/>
        <v>0</v>
      </c>
    </row>
    <row r="156" spans="2:45" hidden="1">
      <c r="B156" s="45" t="s">
        <v>202</v>
      </c>
      <c r="C156" s="49">
        <v>0</v>
      </c>
      <c r="D156" s="49">
        <v>0</v>
      </c>
      <c r="E156" s="182">
        <v>35.25</v>
      </c>
      <c r="F156" s="182">
        <f t="shared" ref="F156:F176" si="68">E156*0.55</f>
        <v>19.387500000000003</v>
      </c>
      <c r="G156" s="54">
        <v>1</v>
      </c>
      <c r="H156" s="46" t="s">
        <v>3</v>
      </c>
      <c r="I156" s="54">
        <v>1</v>
      </c>
      <c r="J156" s="54">
        <v>0</v>
      </c>
      <c r="K156" s="23">
        <f t="shared" si="63"/>
        <v>0</v>
      </c>
      <c r="L156" s="23">
        <f t="shared" si="54"/>
        <v>0</v>
      </c>
      <c r="M156" s="23"/>
      <c r="N156" s="213">
        <v>35.25</v>
      </c>
      <c r="O156" s="123">
        <v>0</v>
      </c>
      <c r="P156" s="123">
        <f t="shared" si="64"/>
        <v>35.25</v>
      </c>
      <c r="Q156" s="51">
        <f t="shared" si="55"/>
        <v>0</v>
      </c>
      <c r="R156" s="51">
        <f t="shared" si="56"/>
        <v>0</v>
      </c>
      <c r="S156" s="51">
        <f t="shared" si="57"/>
        <v>0</v>
      </c>
      <c r="T156" s="39">
        <f t="shared" si="65"/>
        <v>0</v>
      </c>
      <c r="U156" s="39">
        <f t="shared" si="66"/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123"/>
      <c r="AD156" s="23"/>
      <c r="AE156" s="23"/>
      <c r="AF156" s="23"/>
      <c r="AP156" s="51">
        <f t="shared" si="58"/>
        <v>0</v>
      </c>
      <c r="AQ156" s="39">
        <f t="shared" si="59"/>
        <v>0</v>
      </c>
      <c r="AR156" s="51">
        <f t="shared" si="60"/>
        <v>0</v>
      </c>
      <c r="AS156" s="39">
        <f t="shared" si="61"/>
        <v>0</v>
      </c>
    </row>
    <row r="157" spans="2:45" hidden="1">
      <c r="B157" s="45" t="s">
        <v>203</v>
      </c>
      <c r="C157" s="56">
        <v>0</v>
      </c>
      <c r="D157" s="56">
        <v>0</v>
      </c>
      <c r="E157" s="185">
        <v>37.25</v>
      </c>
      <c r="F157" s="182">
        <f t="shared" si="68"/>
        <v>20.487500000000001</v>
      </c>
      <c r="G157" s="54">
        <v>1</v>
      </c>
      <c r="H157" s="55" t="s">
        <v>3</v>
      </c>
      <c r="I157" s="54">
        <v>1</v>
      </c>
      <c r="J157" s="54">
        <v>0</v>
      </c>
      <c r="K157" s="23">
        <f t="shared" si="63"/>
        <v>0</v>
      </c>
      <c r="L157" s="23">
        <f t="shared" si="54"/>
        <v>0</v>
      </c>
      <c r="N157" s="215">
        <v>37.25</v>
      </c>
      <c r="O157" s="123">
        <v>0</v>
      </c>
      <c r="P157" s="123">
        <f t="shared" si="64"/>
        <v>37.25</v>
      </c>
      <c r="Q157" s="51">
        <f t="shared" si="55"/>
        <v>0</v>
      </c>
      <c r="R157" s="51">
        <f t="shared" si="56"/>
        <v>0</v>
      </c>
      <c r="S157" s="51">
        <f t="shared" si="57"/>
        <v>0</v>
      </c>
      <c r="T157" s="39">
        <f t="shared" si="65"/>
        <v>0</v>
      </c>
      <c r="U157" s="39">
        <f t="shared" si="66"/>
        <v>0</v>
      </c>
      <c r="V157" s="53">
        <v>0</v>
      </c>
      <c r="W157" s="53">
        <v>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123"/>
      <c r="AP157" s="51">
        <f t="shared" si="58"/>
        <v>0</v>
      </c>
      <c r="AQ157" s="39">
        <f t="shared" si="59"/>
        <v>0</v>
      </c>
      <c r="AR157" s="51">
        <f t="shared" si="60"/>
        <v>0</v>
      </c>
      <c r="AS157" s="39">
        <f t="shared" si="61"/>
        <v>0</v>
      </c>
    </row>
    <row r="158" spans="2:45" hidden="1">
      <c r="B158" s="45" t="s">
        <v>204</v>
      </c>
      <c r="C158" s="56">
        <v>0</v>
      </c>
      <c r="D158" s="56">
        <v>0</v>
      </c>
      <c r="E158" s="185">
        <v>3.85</v>
      </c>
      <c r="F158" s="182">
        <f t="shared" si="68"/>
        <v>2.1175000000000002</v>
      </c>
      <c r="G158" s="54">
        <v>1</v>
      </c>
      <c r="H158" s="55" t="s">
        <v>3</v>
      </c>
      <c r="I158" s="54">
        <v>1</v>
      </c>
      <c r="J158" s="54">
        <v>0</v>
      </c>
      <c r="K158" s="23">
        <f t="shared" si="63"/>
        <v>0</v>
      </c>
      <c r="L158" s="23">
        <f t="shared" si="54"/>
        <v>0</v>
      </c>
      <c r="N158" s="215">
        <v>3.85</v>
      </c>
      <c r="O158" s="123">
        <v>0</v>
      </c>
      <c r="P158" s="123">
        <f t="shared" si="64"/>
        <v>3.85</v>
      </c>
      <c r="Q158" s="51">
        <f t="shared" si="55"/>
        <v>0</v>
      </c>
      <c r="R158" s="51">
        <f t="shared" si="56"/>
        <v>0</v>
      </c>
      <c r="S158" s="51">
        <f t="shared" si="57"/>
        <v>0</v>
      </c>
      <c r="T158" s="39">
        <f t="shared" si="65"/>
        <v>0</v>
      </c>
      <c r="U158" s="39">
        <f t="shared" si="66"/>
        <v>0</v>
      </c>
      <c r="V158" s="53">
        <v>0</v>
      </c>
      <c r="W158" s="53">
        <v>0</v>
      </c>
      <c r="X158" s="53">
        <v>0</v>
      </c>
      <c r="Y158" s="53">
        <v>0</v>
      </c>
      <c r="Z158" s="53">
        <v>0</v>
      </c>
      <c r="AA158" s="53">
        <v>0</v>
      </c>
      <c r="AB158" s="53">
        <v>0</v>
      </c>
      <c r="AC158" s="123"/>
      <c r="AP158" s="51">
        <f t="shared" si="58"/>
        <v>0</v>
      </c>
      <c r="AQ158" s="39">
        <f t="shared" si="59"/>
        <v>0</v>
      </c>
      <c r="AR158" s="51">
        <f t="shared" si="60"/>
        <v>0</v>
      </c>
      <c r="AS158" s="39">
        <f t="shared" si="61"/>
        <v>0</v>
      </c>
    </row>
    <row r="159" spans="2:45" hidden="1">
      <c r="B159" s="45" t="s">
        <v>4</v>
      </c>
      <c r="C159" s="58">
        <v>0</v>
      </c>
      <c r="D159" s="58">
        <v>0</v>
      </c>
      <c r="E159" s="186">
        <v>0.21299999999999999</v>
      </c>
      <c r="F159" s="182">
        <f t="shared" si="68"/>
        <v>0.11715</v>
      </c>
      <c r="G159" s="54">
        <v>0.5</v>
      </c>
      <c r="H159" s="55" t="s">
        <v>0</v>
      </c>
      <c r="I159" s="24">
        <v>1</v>
      </c>
      <c r="J159" s="24">
        <f>DCP!$AL$62</f>
        <v>0</v>
      </c>
      <c r="K159" s="23">
        <f t="shared" si="63"/>
        <v>0</v>
      </c>
      <c r="L159" s="23">
        <f t="shared" si="54"/>
        <v>0</v>
      </c>
      <c r="N159" s="181">
        <v>0.221</v>
      </c>
      <c r="O159" s="123">
        <v>0</v>
      </c>
      <c r="P159" s="123">
        <f t="shared" si="64"/>
        <v>0.221</v>
      </c>
      <c r="Q159" s="51">
        <f t="shared" si="55"/>
        <v>0</v>
      </c>
      <c r="R159" s="51">
        <f t="shared" si="56"/>
        <v>0</v>
      </c>
      <c r="S159" s="51">
        <f t="shared" si="57"/>
        <v>0</v>
      </c>
      <c r="T159" s="39">
        <f t="shared" si="65"/>
        <v>0</v>
      </c>
      <c r="U159" s="39">
        <f t="shared" si="66"/>
        <v>0</v>
      </c>
      <c r="V159" s="53">
        <f>495/2000</f>
        <v>0.2475</v>
      </c>
      <c r="W159" s="53">
        <f>495/2000</f>
        <v>0.2475</v>
      </c>
      <c r="X159" s="53">
        <f>355/2000</f>
        <v>0.17749999999999999</v>
      </c>
      <c r="Y159" s="53">
        <f>355/2000</f>
        <v>0.17749999999999999</v>
      </c>
      <c r="Z159" s="53">
        <v>1.7999999999999999E-2</v>
      </c>
      <c r="AA159" s="136">
        <f>IF((V159-$Z159)&lt;$N159,0,V159-MAX(X159,$N159)-$Z159)</f>
        <v>8.4999999999999971E-3</v>
      </c>
      <c r="AB159" s="136">
        <f>IF((W159-$Z159)&lt;$N159,0,W159-MAX(Y159,$N159)-$Z159)</f>
        <v>8.4999999999999971E-3</v>
      </c>
      <c r="AP159" s="51">
        <f t="shared" si="58"/>
        <v>0</v>
      </c>
      <c r="AQ159" s="39">
        <f t="shared" si="59"/>
        <v>0</v>
      </c>
      <c r="AR159" s="51">
        <f t="shared" si="60"/>
        <v>0</v>
      </c>
      <c r="AS159" s="39">
        <f t="shared" si="61"/>
        <v>0</v>
      </c>
    </row>
    <row r="160" spans="2:45" hidden="1">
      <c r="B160" s="45" t="s">
        <v>27</v>
      </c>
      <c r="C160" s="58">
        <v>0</v>
      </c>
      <c r="D160" s="58">
        <v>0</v>
      </c>
      <c r="E160" s="186">
        <v>0.3</v>
      </c>
      <c r="F160" s="182">
        <f t="shared" si="68"/>
        <v>0.16500000000000001</v>
      </c>
      <c r="G160" s="54">
        <v>0.6</v>
      </c>
      <c r="H160" s="55" t="s">
        <v>0</v>
      </c>
      <c r="I160" s="24">
        <v>1</v>
      </c>
      <c r="J160" s="24">
        <v>0</v>
      </c>
      <c r="K160" s="23">
        <f t="shared" si="63"/>
        <v>0</v>
      </c>
      <c r="L160" s="23">
        <f t="shared" si="54"/>
        <v>0</v>
      </c>
      <c r="N160" s="215">
        <v>0.3</v>
      </c>
      <c r="O160" s="123">
        <v>0</v>
      </c>
      <c r="P160" s="123">
        <f t="shared" si="64"/>
        <v>0.3</v>
      </c>
      <c r="Q160" s="51">
        <f t="shared" si="55"/>
        <v>0</v>
      </c>
      <c r="R160" s="51">
        <f t="shared" si="56"/>
        <v>0</v>
      </c>
      <c r="S160" s="51">
        <f t="shared" si="57"/>
        <v>0</v>
      </c>
      <c r="T160" s="39">
        <f t="shared" si="65"/>
        <v>0</v>
      </c>
      <c r="U160" s="39">
        <f t="shared" si="66"/>
        <v>0</v>
      </c>
      <c r="V160" s="53">
        <v>0</v>
      </c>
      <c r="W160" s="53">
        <v>0</v>
      </c>
      <c r="X160" s="53">
        <v>0</v>
      </c>
      <c r="Y160" s="53">
        <v>0</v>
      </c>
      <c r="Z160" s="53">
        <v>0</v>
      </c>
      <c r="AA160" s="53">
        <v>0</v>
      </c>
      <c r="AB160" s="53">
        <v>0</v>
      </c>
      <c r="AC160" s="123"/>
      <c r="AP160" s="51">
        <f t="shared" si="58"/>
        <v>0</v>
      </c>
      <c r="AQ160" s="39">
        <f t="shared" si="59"/>
        <v>0</v>
      </c>
      <c r="AR160" s="51">
        <f t="shared" si="60"/>
        <v>0</v>
      </c>
      <c r="AS160" s="39">
        <f t="shared" si="61"/>
        <v>0</v>
      </c>
    </row>
    <row r="161" spans="2:45" hidden="1">
      <c r="B161" s="45" t="s">
        <v>205</v>
      </c>
      <c r="C161" s="56">
        <v>0</v>
      </c>
      <c r="D161" s="56">
        <v>0</v>
      </c>
      <c r="E161" s="216">
        <v>0.16</v>
      </c>
      <c r="F161" s="182">
        <f t="shared" si="68"/>
        <v>8.8000000000000009E-2</v>
      </c>
      <c r="G161" s="54">
        <v>0.6</v>
      </c>
      <c r="H161" s="55" t="s">
        <v>0</v>
      </c>
      <c r="I161" s="24">
        <v>1</v>
      </c>
      <c r="J161" s="24">
        <v>0</v>
      </c>
      <c r="K161" s="23">
        <f t="shared" si="63"/>
        <v>0</v>
      </c>
      <c r="L161" s="23">
        <f t="shared" si="54"/>
        <v>0</v>
      </c>
      <c r="N161" s="215">
        <v>0.16</v>
      </c>
      <c r="O161" s="123">
        <v>0</v>
      </c>
      <c r="P161" s="123">
        <f t="shared" si="64"/>
        <v>0.16</v>
      </c>
      <c r="Q161" s="51">
        <f t="shared" si="55"/>
        <v>0</v>
      </c>
      <c r="R161" s="51">
        <f t="shared" si="56"/>
        <v>0</v>
      </c>
      <c r="S161" s="51">
        <f t="shared" si="57"/>
        <v>0</v>
      </c>
      <c r="T161" s="39">
        <f t="shared" si="65"/>
        <v>0</v>
      </c>
      <c r="U161" s="39">
        <f t="shared" si="66"/>
        <v>0</v>
      </c>
      <c r="V161" s="53">
        <v>0</v>
      </c>
      <c r="W161" s="53">
        <v>0</v>
      </c>
      <c r="X161" s="53">
        <v>0</v>
      </c>
      <c r="Y161" s="53">
        <v>0</v>
      </c>
      <c r="Z161" s="53">
        <v>0</v>
      </c>
      <c r="AA161" s="53">
        <v>0</v>
      </c>
      <c r="AB161" s="53">
        <v>0</v>
      </c>
      <c r="AC161" s="123"/>
      <c r="AP161" s="51">
        <f t="shared" si="58"/>
        <v>0</v>
      </c>
      <c r="AQ161" s="39">
        <f t="shared" si="59"/>
        <v>0</v>
      </c>
      <c r="AR161" s="51">
        <f t="shared" si="60"/>
        <v>0</v>
      </c>
      <c r="AS161" s="39">
        <f t="shared" si="61"/>
        <v>0</v>
      </c>
    </row>
    <row r="162" spans="2:45" hidden="1">
      <c r="B162" s="45" t="s">
        <v>206</v>
      </c>
      <c r="C162" s="56">
        <v>0</v>
      </c>
      <c r="D162" s="56">
        <v>0</v>
      </c>
      <c r="E162" s="185">
        <v>9.75</v>
      </c>
      <c r="F162" s="182">
        <f t="shared" si="68"/>
        <v>5.3625000000000007</v>
      </c>
      <c r="G162" s="54">
        <v>0.25</v>
      </c>
      <c r="H162" s="55" t="s">
        <v>32</v>
      </c>
      <c r="I162" s="24">
        <v>1</v>
      </c>
      <c r="J162" s="24">
        <v>0</v>
      </c>
      <c r="K162" s="23">
        <f t="shared" si="63"/>
        <v>0</v>
      </c>
      <c r="L162" s="23">
        <f t="shared" si="54"/>
        <v>0</v>
      </c>
      <c r="N162" s="215">
        <v>9.75</v>
      </c>
      <c r="O162" s="123">
        <v>0</v>
      </c>
      <c r="P162" s="123">
        <f t="shared" si="64"/>
        <v>9.75</v>
      </c>
      <c r="Q162" s="51">
        <f t="shared" si="55"/>
        <v>0</v>
      </c>
      <c r="R162" s="51">
        <f t="shared" si="56"/>
        <v>0</v>
      </c>
      <c r="S162" s="51">
        <f t="shared" si="57"/>
        <v>0</v>
      </c>
      <c r="T162" s="39">
        <f t="shared" si="65"/>
        <v>0</v>
      </c>
      <c r="U162" s="39">
        <f t="shared" si="66"/>
        <v>0</v>
      </c>
      <c r="V162" s="53">
        <v>0</v>
      </c>
      <c r="W162" s="53">
        <v>0</v>
      </c>
      <c r="X162" s="53">
        <v>0</v>
      </c>
      <c r="Y162" s="53">
        <v>0</v>
      </c>
      <c r="Z162" s="53">
        <v>0</v>
      </c>
      <c r="AA162" s="53">
        <v>0</v>
      </c>
      <c r="AB162" s="53">
        <v>0</v>
      </c>
      <c r="AC162" s="123"/>
      <c r="AP162" s="51">
        <f t="shared" si="58"/>
        <v>0</v>
      </c>
      <c r="AQ162" s="39">
        <f t="shared" si="59"/>
        <v>0</v>
      </c>
      <c r="AR162" s="51">
        <f t="shared" si="60"/>
        <v>0</v>
      </c>
      <c r="AS162" s="39">
        <f t="shared" si="61"/>
        <v>0</v>
      </c>
    </row>
    <row r="163" spans="2:45" hidden="1">
      <c r="B163" s="45" t="s">
        <v>207</v>
      </c>
      <c r="C163" s="56">
        <v>0</v>
      </c>
      <c r="D163" s="56">
        <v>0</v>
      </c>
      <c r="E163" s="185">
        <v>9.75</v>
      </c>
      <c r="F163" s="182">
        <f t="shared" si="68"/>
        <v>5.3625000000000007</v>
      </c>
      <c r="G163" s="54">
        <v>0.25</v>
      </c>
      <c r="H163" s="55" t="s">
        <v>32</v>
      </c>
      <c r="I163" s="24">
        <v>1</v>
      </c>
      <c r="J163" s="24">
        <v>0</v>
      </c>
      <c r="K163" s="23">
        <f t="shared" si="63"/>
        <v>0</v>
      </c>
      <c r="L163" s="23">
        <f t="shared" si="54"/>
        <v>0</v>
      </c>
      <c r="N163" s="215">
        <v>9.75</v>
      </c>
      <c r="O163" s="123">
        <v>0</v>
      </c>
      <c r="P163" s="123">
        <f t="shared" si="64"/>
        <v>9.75</v>
      </c>
      <c r="Q163" s="51">
        <f t="shared" si="55"/>
        <v>0</v>
      </c>
      <c r="R163" s="51">
        <f t="shared" si="56"/>
        <v>0</v>
      </c>
      <c r="S163" s="51">
        <f t="shared" si="57"/>
        <v>0</v>
      </c>
      <c r="T163" s="39">
        <f t="shared" si="65"/>
        <v>0</v>
      </c>
      <c r="U163" s="39">
        <f t="shared" si="66"/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123"/>
      <c r="AP163" s="51">
        <f t="shared" si="58"/>
        <v>0</v>
      </c>
      <c r="AQ163" s="39">
        <f t="shared" si="59"/>
        <v>0</v>
      </c>
      <c r="AR163" s="51">
        <f t="shared" si="60"/>
        <v>0</v>
      </c>
      <c r="AS163" s="39">
        <f t="shared" si="61"/>
        <v>0</v>
      </c>
    </row>
    <row r="164" spans="2:45" hidden="1">
      <c r="B164" s="45" t="s">
        <v>208</v>
      </c>
      <c r="C164" s="186">
        <v>0.14000000000000001</v>
      </c>
      <c r="D164" s="186">
        <v>0.109</v>
      </c>
      <c r="E164" s="186">
        <v>0.11</v>
      </c>
      <c r="F164" s="182">
        <f t="shared" si="68"/>
        <v>6.0500000000000005E-2</v>
      </c>
      <c r="G164" s="54">
        <v>0.45</v>
      </c>
      <c r="H164" s="55" t="s">
        <v>0</v>
      </c>
      <c r="I164" s="24">
        <v>1</v>
      </c>
      <c r="J164" s="24">
        <f>DCP!$AP$62</f>
        <v>0</v>
      </c>
      <c r="K164" s="54">
        <f t="shared" si="63"/>
        <v>0</v>
      </c>
      <c r="L164" s="54">
        <f t="shared" si="54"/>
        <v>0</v>
      </c>
      <c r="N164" s="181">
        <v>0.184</v>
      </c>
      <c r="O164" s="213">
        <v>0</v>
      </c>
      <c r="P164" s="123">
        <f t="shared" si="64"/>
        <v>0.184</v>
      </c>
      <c r="Q164" s="51">
        <f t="shared" si="55"/>
        <v>0</v>
      </c>
      <c r="R164" s="51">
        <f t="shared" si="56"/>
        <v>0</v>
      </c>
      <c r="S164" s="51">
        <f t="shared" si="57"/>
        <v>0</v>
      </c>
      <c r="T164" s="39">
        <f t="shared" si="65"/>
        <v>0</v>
      </c>
      <c r="U164" s="39">
        <f t="shared" si="66"/>
        <v>0</v>
      </c>
      <c r="V164" s="53">
        <v>0.105</v>
      </c>
      <c r="W164" s="53">
        <v>0.105</v>
      </c>
      <c r="X164" s="53">
        <v>6.5000000000000002E-2</v>
      </c>
      <c r="Y164" s="53">
        <v>6.5000000000000002E-2</v>
      </c>
      <c r="Z164" s="136">
        <v>2.35E-2</v>
      </c>
      <c r="AA164" s="136">
        <f>IF((V164-$Z164)&lt;$N164,0,V164-MAX(X164,$N164)-$Z164)</f>
        <v>0</v>
      </c>
      <c r="AB164" s="136">
        <f>IF((W164-$Z164)&lt;$N164,0,W164-MAX(Y164,$N164)-$Z164)</f>
        <v>0</v>
      </c>
      <c r="AP164" s="51">
        <f t="shared" si="58"/>
        <v>0</v>
      </c>
      <c r="AQ164" s="39">
        <f t="shared" si="59"/>
        <v>0</v>
      </c>
      <c r="AR164" s="51">
        <f t="shared" si="60"/>
        <v>0</v>
      </c>
      <c r="AS164" s="39">
        <f t="shared" si="61"/>
        <v>0</v>
      </c>
    </row>
    <row r="165" spans="2:45" hidden="1">
      <c r="B165" s="45" t="s">
        <v>209</v>
      </c>
      <c r="C165" s="186">
        <v>0.14000000000000001</v>
      </c>
      <c r="D165" s="186">
        <v>0.13600000000000001</v>
      </c>
      <c r="E165" s="186">
        <v>0.11</v>
      </c>
      <c r="F165" s="182">
        <f t="shared" si="68"/>
        <v>6.0500000000000005E-2</v>
      </c>
      <c r="G165" s="54">
        <v>0.45</v>
      </c>
      <c r="H165" s="55" t="s">
        <v>0</v>
      </c>
      <c r="I165" s="24">
        <v>1</v>
      </c>
      <c r="J165" s="24">
        <f>DCP!$AP$62</f>
        <v>0</v>
      </c>
      <c r="K165" s="54">
        <f t="shared" si="63"/>
        <v>0</v>
      </c>
      <c r="L165" s="54">
        <f t="shared" si="54"/>
        <v>0</v>
      </c>
      <c r="N165" s="181">
        <v>0.184</v>
      </c>
      <c r="O165" s="213">
        <v>0</v>
      </c>
      <c r="P165" s="123">
        <f t="shared" si="64"/>
        <v>0.184</v>
      </c>
      <c r="Q165" s="51">
        <f t="shared" si="55"/>
        <v>0</v>
      </c>
      <c r="R165" s="51">
        <f t="shared" si="56"/>
        <v>0</v>
      </c>
      <c r="S165" s="51">
        <f t="shared" si="57"/>
        <v>0</v>
      </c>
      <c r="T165" s="39">
        <f t="shared" si="65"/>
        <v>0</v>
      </c>
      <c r="U165" s="39">
        <f t="shared" si="66"/>
        <v>0</v>
      </c>
      <c r="V165" s="53">
        <v>0.105</v>
      </c>
      <c r="W165" s="53">
        <v>0.105</v>
      </c>
      <c r="X165" s="53">
        <v>6.5000000000000002E-2</v>
      </c>
      <c r="Y165" s="53">
        <v>6.5000000000000002E-2</v>
      </c>
      <c r="Z165" s="136">
        <v>2.35E-2</v>
      </c>
      <c r="AA165" s="136">
        <f>IF((V165-$Z165)&lt;$N165,0,V165-MAX(X165,$N165)-$Z165)</f>
        <v>0</v>
      </c>
      <c r="AB165" s="136">
        <f>IF((W165-$Z165)&lt;$N165,0,W165-MAX(Y165,$N165)-$Z165)</f>
        <v>0</v>
      </c>
      <c r="AP165" s="51">
        <f t="shared" si="58"/>
        <v>0</v>
      </c>
      <c r="AQ165" s="39">
        <f t="shared" si="59"/>
        <v>0</v>
      </c>
      <c r="AR165" s="51">
        <f t="shared" si="60"/>
        <v>0</v>
      </c>
      <c r="AS165" s="39">
        <f t="shared" si="61"/>
        <v>0</v>
      </c>
    </row>
    <row r="166" spans="2:45" hidden="1">
      <c r="B166" s="45" t="s">
        <v>210</v>
      </c>
      <c r="C166" s="56">
        <v>0</v>
      </c>
      <c r="D166" s="56">
        <v>0</v>
      </c>
      <c r="E166" s="185">
        <v>4.3</v>
      </c>
      <c r="F166" s="182">
        <f t="shared" si="68"/>
        <v>2.3650000000000002</v>
      </c>
      <c r="G166" s="54">
        <v>0.6</v>
      </c>
      <c r="H166" s="55" t="s">
        <v>3</v>
      </c>
      <c r="I166" s="24">
        <v>1</v>
      </c>
      <c r="J166" s="24">
        <v>0</v>
      </c>
      <c r="K166" s="23">
        <f t="shared" si="63"/>
        <v>0</v>
      </c>
      <c r="L166" s="23">
        <f t="shared" si="54"/>
        <v>0</v>
      </c>
      <c r="N166" s="215">
        <v>4.3</v>
      </c>
      <c r="O166" s="123">
        <v>0</v>
      </c>
      <c r="P166" s="123">
        <f t="shared" si="64"/>
        <v>4.3</v>
      </c>
      <c r="Q166" s="51">
        <f t="shared" si="55"/>
        <v>0</v>
      </c>
      <c r="R166" s="51">
        <f t="shared" si="56"/>
        <v>0</v>
      </c>
      <c r="S166" s="51">
        <f t="shared" si="57"/>
        <v>0</v>
      </c>
      <c r="T166" s="39">
        <f t="shared" si="65"/>
        <v>0</v>
      </c>
      <c r="U166" s="39">
        <f t="shared" si="66"/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123"/>
      <c r="AP166" s="51">
        <f t="shared" si="58"/>
        <v>0</v>
      </c>
      <c r="AQ166" s="39">
        <f t="shared" si="59"/>
        <v>0</v>
      </c>
      <c r="AR166" s="51">
        <f t="shared" si="60"/>
        <v>0</v>
      </c>
      <c r="AS166" s="39">
        <f t="shared" si="61"/>
        <v>0</v>
      </c>
    </row>
    <row r="167" spans="2:45" hidden="1">
      <c r="B167" s="45" t="s">
        <v>29</v>
      </c>
      <c r="C167" s="56">
        <v>0</v>
      </c>
      <c r="D167" s="56">
        <v>0</v>
      </c>
      <c r="E167" s="185">
        <v>195</v>
      </c>
      <c r="F167" s="182">
        <f t="shared" si="68"/>
        <v>107.25000000000001</v>
      </c>
      <c r="G167" s="54">
        <v>0.4</v>
      </c>
      <c r="H167" s="55" t="s">
        <v>31</v>
      </c>
      <c r="I167" s="24">
        <v>1</v>
      </c>
      <c r="J167" s="24">
        <v>0</v>
      </c>
      <c r="K167" s="23">
        <f t="shared" si="63"/>
        <v>0</v>
      </c>
      <c r="L167" s="23">
        <f t="shared" si="54"/>
        <v>0</v>
      </c>
      <c r="N167" s="125">
        <v>195</v>
      </c>
      <c r="O167" s="126">
        <v>0</v>
      </c>
      <c r="P167" s="123">
        <f t="shared" si="64"/>
        <v>195</v>
      </c>
      <c r="Q167" s="51">
        <f t="shared" si="55"/>
        <v>0</v>
      </c>
      <c r="R167" s="51">
        <f t="shared" si="56"/>
        <v>0</v>
      </c>
      <c r="S167" s="51">
        <f t="shared" si="57"/>
        <v>0</v>
      </c>
      <c r="T167" s="39">
        <f t="shared" si="65"/>
        <v>0</v>
      </c>
      <c r="U167" s="39">
        <f t="shared" si="66"/>
        <v>0</v>
      </c>
      <c r="V167" s="53">
        <v>0</v>
      </c>
      <c r="W167" s="53">
        <v>0</v>
      </c>
      <c r="X167" s="53">
        <v>0</v>
      </c>
      <c r="Y167" s="53">
        <v>0</v>
      </c>
      <c r="Z167" s="53">
        <v>0</v>
      </c>
      <c r="AA167" s="53">
        <v>0</v>
      </c>
      <c r="AB167" s="53">
        <v>0</v>
      </c>
      <c r="AC167" s="123"/>
      <c r="AP167" s="51">
        <f t="shared" si="58"/>
        <v>0</v>
      </c>
      <c r="AQ167" s="39">
        <f t="shared" si="59"/>
        <v>0</v>
      </c>
      <c r="AR167" s="51">
        <f t="shared" si="60"/>
        <v>0</v>
      </c>
      <c r="AS167" s="39">
        <f t="shared" si="61"/>
        <v>0</v>
      </c>
    </row>
    <row r="168" spans="2:45" hidden="1">
      <c r="B168" s="45" t="s">
        <v>211</v>
      </c>
      <c r="C168" s="187">
        <v>9.23</v>
      </c>
      <c r="D168" s="187">
        <v>11.63</v>
      </c>
      <c r="E168" s="185">
        <v>9.15</v>
      </c>
      <c r="F168" s="182">
        <f t="shared" si="68"/>
        <v>5.0325000000000006</v>
      </c>
      <c r="G168" s="54">
        <v>0.6</v>
      </c>
      <c r="H168" s="55" t="s">
        <v>3</v>
      </c>
      <c r="I168" s="24">
        <v>1</v>
      </c>
      <c r="J168" s="24">
        <f>DCP!$AH$62</f>
        <v>0</v>
      </c>
      <c r="K168" s="23">
        <f t="shared" si="63"/>
        <v>0</v>
      </c>
      <c r="L168" s="23">
        <f t="shared" si="54"/>
        <v>0</v>
      </c>
      <c r="N168" s="181">
        <v>10.47</v>
      </c>
      <c r="O168" s="123">
        <v>0</v>
      </c>
      <c r="P168" s="123">
        <f t="shared" si="64"/>
        <v>10.47</v>
      </c>
      <c r="Q168" s="51">
        <f t="shared" si="55"/>
        <v>0</v>
      </c>
      <c r="R168" s="51">
        <f t="shared" si="56"/>
        <v>0</v>
      </c>
      <c r="S168" s="51">
        <f t="shared" si="57"/>
        <v>0</v>
      </c>
      <c r="T168" s="39">
        <f t="shared" si="65"/>
        <v>0</v>
      </c>
      <c r="U168" s="39">
        <f t="shared" si="66"/>
        <v>0</v>
      </c>
      <c r="V168" s="53">
        <v>5.8</v>
      </c>
      <c r="W168" s="53">
        <v>6</v>
      </c>
      <c r="X168" s="53">
        <v>5</v>
      </c>
      <c r="Y168" s="53">
        <v>5</v>
      </c>
      <c r="Z168" s="136">
        <v>0.44</v>
      </c>
      <c r="AA168" s="136">
        <f>IF((V168-$Z168)&lt;$N168,0,V168-MAX(X168,$N168)-$Z168)</f>
        <v>0</v>
      </c>
      <c r="AB168" s="136">
        <f>IF((W168-$Z168)&lt;$N168,0,W168-MAX(Y168,$N168)-$Z168)</f>
        <v>0</v>
      </c>
      <c r="AP168" s="51">
        <f t="shared" si="58"/>
        <v>0</v>
      </c>
      <c r="AQ168" s="39">
        <f t="shared" si="59"/>
        <v>0</v>
      </c>
      <c r="AR168" s="51">
        <f t="shared" si="60"/>
        <v>0</v>
      </c>
      <c r="AS168" s="39">
        <f t="shared" si="61"/>
        <v>0</v>
      </c>
    </row>
    <row r="169" spans="2:45" hidden="1">
      <c r="B169" s="45" t="s">
        <v>212</v>
      </c>
      <c r="C169" s="187">
        <v>10.15</v>
      </c>
      <c r="D169" s="187">
        <v>10.220000000000001</v>
      </c>
      <c r="E169" s="185">
        <v>9.15</v>
      </c>
      <c r="F169" s="182">
        <f t="shared" si="68"/>
        <v>5.0325000000000006</v>
      </c>
      <c r="G169" s="54">
        <v>0.6</v>
      </c>
      <c r="H169" s="55" t="s">
        <v>3</v>
      </c>
      <c r="I169" s="24">
        <v>1</v>
      </c>
      <c r="J169" s="24">
        <f>DCP!$AH$62</f>
        <v>0</v>
      </c>
      <c r="K169" s="23">
        <f t="shared" si="63"/>
        <v>0</v>
      </c>
      <c r="L169" s="23">
        <f t="shared" si="54"/>
        <v>0</v>
      </c>
      <c r="N169" s="181">
        <v>10.47</v>
      </c>
      <c r="O169" s="123">
        <v>0</v>
      </c>
      <c r="P169" s="123">
        <f t="shared" si="64"/>
        <v>10.47</v>
      </c>
      <c r="Q169" s="51">
        <f t="shared" si="55"/>
        <v>0</v>
      </c>
      <c r="R169" s="51">
        <f t="shared" si="56"/>
        <v>0</v>
      </c>
      <c r="S169" s="51">
        <f t="shared" si="57"/>
        <v>0</v>
      </c>
      <c r="T169" s="39">
        <f t="shared" si="65"/>
        <v>0</v>
      </c>
      <c r="U169" s="39">
        <f t="shared" si="66"/>
        <v>0</v>
      </c>
      <c r="V169" s="53">
        <v>5.8</v>
      </c>
      <c r="W169" s="53">
        <v>6</v>
      </c>
      <c r="X169" s="53">
        <v>5</v>
      </c>
      <c r="Y169" s="53">
        <v>5</v>
      </c>
      <c r="Z169" s="136">
        <v>0.44</v>
      </c>
      <c r="AA169" s="136">
        <f t="shared" ref="AA169:AB176" si="69">IF((V169-$Z169)&lt;$N169,0,V169-MAX(X169,$N169)-$Z169)</f>
        <v>0</v>
      </c>
      <c r="AB169" s="136">
        <f t="shared" si="69"/>
        <v>0</v>
      </c>
      <c r="AP169" s="51">
        <f t="shared" si="58"/>
        <v>0</v>
      </c>
      <c r="AQ169" s="39">
        <f t="shared" si="59"/>
        <v>0</v>
      </c>
      <c r="AR169" s="51">
        <f t="shared" si="60"/>
        <v>0</v>
      </c>
      <c r="AS169" s="39">
        <f t="shared" si="61"/>
        <v>0</v>
      </c>
    </row>
    <row r="170" spans="2:45" hidden="1">
      <c r="B170" s="45" t="s">
        <v>222</v>
      </c>
      <c r="C170" s="56">
        <v>0</v>
      </c>
      <c r="D170" s="56">
        <v>0</v>
      </c>
      <c r="E170" s="57">
        <v>39</v>
      </c>
      <c r="F170" s="182">
        <f t="shared" si="68"/>
        <v>21.450000000000003</v>
      </c>
      <c r="G170" s="54">
        <v>0.45</v>
      </c>
      <c r="H170" s="55" t="s">
        <v>31</v>
      </c>
      <c r="I170" s="24">
        <v>1</v>
      </c>
      <c r="J170" s="24">
        <v>0</v>
      </c>
      <c r="K170" s="54">
        <v>0</v>
      </c>
      <c r="L170" s="54">
        <v>0</v>
      </c>
      <c r="N170" s="124">
        <v>39</v>
      </c>
      <c r="O170" s="123">
        <v>0</v>
      </c>
      <c r="P170" s="123">
        <f t="shared" si="64"/>
        <v>39</v>
      </c>
      <c r="Q170" s="51">
        <f t="shared" si="55"/>
        <v>0</v>
      </c>
      <c r="R170" s="51">
        <f t="shared" si="56"/>
        <v>0</v>
      </c>
      <c r="S170" s="51">
        <f t="shared" si="57"/>
        <v>0</v>
      </c>
      <c r="T170" s="39">
        <f t="shared" si="65"/>
        <v>0</v>
      </c>
      <c r="U170" s="39">
        <f t="shared" si="66"/>
        <v>0</v>
      </c>
      <c r="V170" s="53">
        <v>0</v>
      </c>
      <c r="W170" s="53">
        <v>0</v>
      </c>
      <c r="X170" s="53">
        <v>0</v>
      </c>
      <c r="Y170" s="53">
        <v>0</v>
      </c>
      <c r="Z170" s="136">
        <v>0</v>
      </c>
      <c r="AA170" s="136">
        <v>0</v>
      </c>
      <c r="AB170" s="136">
        <v>0</v>
      </c>
      <c r="AP170" s="51">
        <f t="shared" si="58"/>
        <v>0</v>
      </c>
      <c r="AQ170" s="39">
        <f t="shared" si="59"/>
        <v>0</v>
      </c>
      <c r="AR170" s="51">
        <f t="shared" si="60"/>
        <v>0</v>
      </c>
      <c r="AS170" s="39">
        <f t="shared" si="61"/>
        <v>0</v>
      </c>
    </row>
    <row r="171" spans="2:45" hidden="1">
      <c r="B171" s="45" t="s">
        <v>213</v>
      </c>
      <c r="C171" s="56">
        <v>0</v>
      </c>
      <c r="D171" s="56">
        <v>0</v>
      </c>
      <c r="E171" s="217">
        <v>0.11799999999999999</v>
      </c>
      <c r="F171" s="218">
        <f t="shared" si="68"/>
        <v>6.4899999999999999E-2</v>
      </c>
      <c r="G171" s="54">
        <v>1</v>
      </c>
      <c r="H171" s="55" t="s">
        <v>0</v>
      </c>
      <c r="I171" s="24">
        <v>1</v>
      </c>
      <c r="J171" s="24">
        <v>0</v>
      </c>
      <c r="K171" s="54">
        <f t="shared" si="63"/>
        <v>0</v>
      </c>
      <c r="L171" s="54">
        <f t="shared" ref="L171:L176" si="70">IF(K171&gt;0,SUMIF($C$9:$C$108,$B171,$R$9:$R$108)/$K171,0)</f>
        <v>0</v>
      </c>
      <c r="N171" s="124">
        <v>0.11799999999999999</v>
      </c>
      <c r="O171" s="123">
        <v>0</v>
      </c>
      <c r="P171" s="123">
        <f t="shared" si="64"/>
        <v>0.11799999999999999</v>
      </c>
      <c r="Q171" s="51">
        <f t="shared" si="55"/>
        <v>0</v>
      </c>
      <c r="R171" s="51">
        <f t="shared" si="56"/>
        <v>0</v>
      </c>
      <c r="S171" s="51">
        <f t="shared" si="57"/>
        <v>0</v>
      </c>
      <c r="T171" s="39">
        <f t="shared" si="65"/>
        <v>0</v>
      </c>
      <c r="U171" s="39">
        <f t="shared" si="66"/>
        <v>0</v>
      </c>
      <c r="V171" s="53">
        <v>0</v>
      </c>
      <c r="W171" s="53">
        <v>0</v>
      </c>
      <c r="X171" s="53">
        <v>0</v>
      </c>
      <c r="Y171" s="53">
        <v>0</v>
      </c>
      <c r="Z171" s="136">
        <v>0</v>
      </c>
      <c r="AA171" s="136">
        <v>0</v>
      </c>
      <c r="AB171" s="136">
        <v>0</v>
      </c>
      <c r="AP171" s="51">
        <f t="shared" si="58"/>
        <v>0</v>
      </c>
      <c r="AQ171" s="39">
        <f t="shared" si="59"/>
        <v>0</v>
      </c>
      <c r="AR171" s="51">
        <f t="shared" si="60"/>
        <v>0</v>
      </c>
      <c r="AS171" s="39">
        <f t="shared" si="61"/>
        <v>0</v>
      </c>
    </row>
    <row r="172" spans="2:45" hidden="1">
      <c r="B172" s="45" t="s">
        <v>215</v>
      </c>
      <c r="C172" s="188">
        <v>0.25900000000000001</v>
      </c>
      <c r="D172" s="188">
        <v>0.29599999999999999</v>
      </c>
      <c r="E172" s="186">
        <v>0.215</v>
      </c>
      <c r="F172" s="184">
        <f t="shared" si="68"/>
        <v>0.11825000000000001</v>
      </c>
      <c r="G172" s="54">
        <v>0.6</v>
      </c>
      <c r="H172" s="55" t="s">
        <v>0</v>
      </c>
      <c r="I172" s="24">
        <v>1</v>
      </c>
      <c r="J172" s="24">
        <f>DCP!$AD$62</f>
        <v>0</v>
      </c>
      <c r="K172" s="23">
        <f t="shared" si="63"/>
        <v>0</v>
      </c>
      <c r="L172" s="23">
        <f t="shared" si="70"/>
        <v>0</v>
      </c>
      <c r="N172" s="181">
        <v>0.19450000000000001</v>
      </c>
      <c r="O172" s="123">
        <v>0</v>
      </c>
      <c r="P172" s="123">
        <f t="shared" si="64"/>
        <v>0.19450000000000001</v>
      </c>
      <c r="Q172" s="51">
        <f t="shared" si="55"/>
        <v>0</v>
      </c>
      <c r="R172" s="51">
        <f t="shared" si="56"/>
        <v>0</v>
      </c>
      <c r="S172" s="51">
        <f t="shared" si="57"/>
        <v>0</v>
      </c>
      <c r="T172" s="39">
        <f t="shared" si="65"/>
        <v>0</v>
      </c>
      <c r="U172" s="39">
        <f t="shared" si="66"/>
        <v>0</v>
      </c>
      <c r="V172" s="53">
        <f>10.1/100</f>
        <v>0.10099999999999999</v>
      </c>
      <c r="W172" s="53">
        <f>12.68/100</f>
        <v>0.1268</v>
      </c>
      <c r="X172" s="53">
        <f>9.3/100</f>
        <v>9.3000000000000013E-2</v>
      </c>
      <c r="Y172" s="53">
        <f>10.09/100</f>
        <v>0.1009</v>
      </c>
      <c r="Z172" s="136">
        <v>8.0000000000000002E-3</v>
      </c>
      <c r="AA172" s="136">
        <f>IF((V172-$Z172)&lt;$N172,0,V172-MAX(X172,$N172)-$Z172)</f>
        <v>0</v>
      </c>
      <c r="AB172" s="136">
        <f>IF((W172-$Z172)&lt;$N172,0,W172-MAX(Y172,$N172)-$Z172)</f>
        <v>0</v>
      </c>
      <c r="AP172" s="51">
        <f t="shared" si="58"/>
        <v>0</v>
      </c>
      <c r="AQ172" s="39">
        <f t="shared" si="59"/>
        <v>0</v>
      </c>
      <c r="AR172" s="51">
        <f t="shared" si="60"/>
        <v>0</v>
      </c>
      <c r="AS172" s="39">
        <f t="shared" si="61"/>
        <v>0</v>
      </c>
    </row>
    <row r="173" spans="2:45" hidden="1">
      <c r="B173" s="45" t="s">
        <v>214</v>
      </c>
      <c r="C173" s="188">
        <v>0.25900000000000001</v>
      </c>
      <c r="D173" s="188">
        <v>0.29599999999999999</v>
      </c>
      <c r="E173" s="186">
        <v>0.18</v>
      </c>
      <c r="F173" s="184">
        <f t="shared" si="68"/>
        <v>9.9000000000000005E-2</v>
      </c>
      <c r="G173" s="54">
        <v>0.6</v>
      </c>
      <c r="H173" s="55" t="s">
        <v>0</v>
      </c>
      <c r="I173" s="24">
        <v>1</v>
      </c>
      <c r="J173" s="24">
        <f>DCP!$AD$62</f>
        <v>0</v>
      </c>
      <c r="K173" s="23">
        <f t="shared" si="63"/>
        <v>0</v>
      </c>
      <c r="L173" s="23">
        <f t="shared" si="70"/>
        <v>0</v>
      </c>
      <c r="N173" s="181">
        <v>0.19450000000000001</v>
      </c>
      <c r="O173" s="123">
        <v>0</v>
      </c>
      <c r="P173" s="123">
        <f t="shared" si="64"/>
        <v>0.19450000000000001</v>
      </c>
      <c r="Q173" s="51">
        <f t="shared" si="55"/>
        <v>0</v>
      </c>
      <c r="R173" s="51">
        <f t="shared" si="56"/>
        <v>0</v>
      </c>
      <c r="S173" s="51">
        <f t="shared" si="57"/>
        <v>0</v>
      </c>
      <c r="T173" s="39">
        <f t="shared" si="65"/>
        <v>0</v>
      </c>
      <c r="U173" s="39">
        <f t="shared" si="66"/>
        <v>0</v>
      </c>
      <c r="V173" s="53">
        <f>10.1/100</f>
        <v>0.10099999999999999</v>
      </c>
      <c r="W173" s="53">
        <f>12.68/100</f>
        <v>0.1268</v>
      </c>
      <c r="X173" s="53">
        <f>9.3/100</f>
        <v>9.3000000000000013E-2</v>
      </c>
      <c r="Y173" s="53">
        <f>10.09/100</f>
        <v>0.1009</v>
      </c>
      <c r="Z173" s="136">
        <v>8.0000000000000002E-3</v>
      </c>
      <c r="AA173" s="136">
        <f t="shared" si="69"/>
        <v>0</v>
      </c>
      <c r="AB173" s="136">
        <f t="shared" si="69"/>
        <v>0</v>
      </c>
      <c r="AP173" s="51">
        <f t="shared" si="58"/>
        <v>0</v>
      </c>
      <c r="AQ173" s="39">
        <f t="shared" si="59"/>
        <v>0</v>
      </c>
      <c r="AR173" s="51">
        <f t="shared" si="60"/>
        <v>0</v>
      </c>
      <c r="AS173" s="39">
        <f t="shared" si="61"/>
        <v>0</v>
      </c>
    </row>
    <row r="174" spans="2:45" hidden="1">
      <c r="B174" s="45" t="s">
        <v>216</v>
      </c>
      <c r="C174" s="188">
        <v>0.20899999999999999</v>
      </c>
      <c r="D174" s="188">
        <v>0.246</v>
      </c>
      <c r="E174" s="186">
        <v>0.16500000000000001</v>
      </c>
      <c r="F174" s="184">
        <f t="shared" si="68"/>
        <v>9.0750000000000011E-2</v>
      </c>
      <c r="G174" s="54">
        <v>0.6</v>
      </c>
      <c r="H174" s="55" t="s">
        <v>0</v>
      </c>
      <c r="I174" s="24">
        <v>1</v>
      </c>
      <c r="J174" s="24">
        <f>DCP!$AD$62</f>
        <v>0</v>
      </c>
      <c r="K174" s="23">
        <f t="shared" si="63"/>
        <v>0</v>
      </c>
      <c r="L174" s="23">
        <f t="shared" si="70"/>
        <v>0</v>
      </c>
      <c r="N174" s="181">
        <v>0.19450000000000001</v>
      </c>
      <c r="O174" s="123">
        <v>0</v>
      </c>
      <c r="P174" s="123">
        <f t="shared" si="64"/>
        <v>0.19450000000000001</v>
      </c>
      <c r="Q174" s="51">
        <f t="shared" si="55"/>
        <v>0</v>
      </c>
      <c r="R174" s="51">
        <f t="shared" si="56"/>
        <v>0</v>
      </c>
      <c r="S174" s="51">
        <f t="shared" si="57"/>
        <v>0</v>
      </c>
      <c r="T174" s="39">
        <f t="shared" si="65"/>
        <v>0</v>
      </c>
      <c r="U174" s="39">
        <f t="shared" si="66"/>
        <v>0</v>
      </c>
      <c r="V174" s="53">
        <f>10.1/100</f>
        <v>0.10099999999999999</v>
      </c>
      <c r="W174" s="53">
        <f>12.68/100</f>
        <v>0.1268</v>
      </c>
      <c r="X174" s="53">
        <f>9.3/100</f>
        <v>9.3000000000000013E-2</v>
      </c>
      <c r="Y174" s="53">
        <f>10.09/100</f>
        <v>0.1009</v>
      </c>
      <c r="Z174" s="136">
        <v>8.0000000000000002E-3</v>
      </c>
      <c r="AA174" s="136">
        <f>IF((V174-$Z174)&lt;$N174,0,V174-MAX(X174,$N174)-$Z174)</f>
        <v>0</v>
      </c>
      <c r="AB174" s="136">
        <f>IF((W174-$Z174)&lt;$N174,0,W174-MAX(Y174,$N174)-$Z174)</f>
        <v>0</v>
      </c>
      <c r="AP174" s="51">
        <f t="shared" si="58"/>
        <v>0</v>
      </c>
      <c r="AQ174" s="39">
        <f t="shared" si="59"/>
        <v>0</v>
      </c>
      <c r="AR174" s="51">
        <f t="shared" si="60"/>
        <v>0</v>
      </c>
      <c r="AS174" s="39">
        <f t="shared" si="61"/>
        <v>0</v>
      </c>
    </row>
    <row r="175" spans="2:45" hidden="1">
      <c r="B175" s="45" t="s">
        <v>217</v>
      </c>
      <c r="C175" s="188">
        <v>0.20899999999999999</v>
      </c>
      <c r="D175" s="188">
        <v>0.246</v>
      </c>
      <c r="E175" s="186">
        <v>0.15</v>
      </c>
      <c r="F175" s="184">
        <f t="shared" si="68"/>
        <v>8.2500000000000004E-2</v>
      </c>
      <c r="G175" s="54">
        <v>0.6</v>
      </c>
      <c r="H175" s="55" t="s">
        <v>0</v>
      </c>
      <c r="I175" s="24">
        <v>1</v>
      </c>
      <c r="J175" s="24">
        <f>DCP!$AD$62</f>
        <v>0</v>
      </c>
      <c r="K175" s="23">
        <f t="shared" si="63"/>
        <v>0</v>
      </c>
      <c r="L175" s="23">
        <f t="shared" si="70"/>
        <v>0</v>
      </c>
      <c r="N175" s="181">
        <v>0.19450000000000001</v>
      </c>
      <c r="O175" s="123">
        <v>0</v>
      </c>
      <c r="P175" s="123">
        <f t="shared" si="64"/>
        <v>0.19450000000000001</v>
      </c>
      <c r="Q175" s="51">
        <f t="shared" si="55"/>
        <v>0</v>
      </c>
      <c r="R175" s="51">
        <f t="shared" si="56"/>
        <v>0</v>
      </c>
      <c r="S175" s="51">
        <f t="shared" si="57"/>
        <v>0</v>
      </c>
      <c r="T175" s="39">
        <f t="shared" si="65"/>
        <v>0</v>
      </c>
      <c r="U175" s="39">
        <f t="shared" si="66"/>
        <v>0</v>
      </c>
      <c r="V175" s="53">
        <f>10.1/100</f>
        <v>0.10099999999999999</v>
      </c>
      <c r="W175" s="53">
        <f>12.68/100</f>
        <v>0.1268</v>
      </c>
      <c r="X175" s="53">
        <f>9.3/100</f>
        <v>9.3000000000000013E-2</v>
      </c>
      <c r="Y175" s="53">
        <f>10.09/100</f>
        <v>0.1009</v>
      </c>
      <c r="Z175" s="136">
        <v>8.0000000000000002E-3</v>
      </c>
      <c r="AA175" s="136">
        <f t="shared" si="69"/>
        <v>0</v>
      </c>
      <c r="AB175" s="136">
        <f t="shared" si="69"/>
        <v>0</v>
      </c>
      <c r="AP175" s="51">
        <f t="shared" si="58"/>
        <v>0</v>
      </c>
      <c r="AQ175" s="39">
        <f t="shared" si="59"/>
        <v>0</v>
      </c>
      <c r="AR175" s="51">
        <f t="shared" si="60"/>
        <v>0</v>
      </c>
      <c r="AS175" s="39">
        <f t="shared" si="61"/>
        <v>0</v>
      </c>
    </row>
    <row r="176" spans="2:45" hidden="1">
      <c r="B176" s="45" t="s">
        <v>5</v>
      </c>
      <c r="C176" s="187">
        <v>5.42</v>
      </c>
      <c r="D176" s="187">
        <v>4.79</v>
      </c>
      <c r="E176" s="185">
        <v>5.2</v>
      </c>
      <c r="F176" s="182">
        <f t="shared" si="68"/>
        <v>2.8600000000000003</v>
      </c>
      <c r="G176" s="54">
        <v>0.6</v>
      </c>
      <c r="H176" s="55" t="s">
        <v>3</v>
      </c>
      <c r="I176" s="24">
        <v>1</v>
      </c>
      <c r="J176" s="24">
        <f>DCP!$N$62</f>
        <v>0</v>
      </c>
      <c r="K176" s="23">
        <f t="shared" si="63"/>
        <v>0</v>
      </c>
      <c r="L176" s="23">
        <f t="shared" si="70"/>
        <v>0</v>
      </c>
      <c r="N176" s="181">
        <v>5.29</v>
      </c>
      <c r="O176" s="213">
        <v>0</v>
      </c>
      <c r="P176" s="123">
        <f t="shared" si="64"/>
        <v>5.29</v>
      </c>
      <c r="Q176" s="51">
        <f t="shared" si="55"/>
        <v>0</v>
      </c>
      <c r="R176" s="51">
        <f t="shared" si="56"/>
        <v>0</v>
      </c>
      <c r="S176" s="51">
        <f t="shared" si="57"/>
        <v>0</v>
      </c>
      <c r="T176" s="39">
        <f t="shared" si="65"/>
        <v>0</v>
      </c>
      <c r="U176" s="39">
        <f t="shared" si="66"/>
        <v>0</v>
      </c>
      <c r="V176" s="53">
        <v>3.92</v>
      </c>
      <c r="W176" s="53">
        <v>4.17</v>
      </c>
      <c r="X176" s="53">
        <v>2.75</v>
      </c>
      <c r="Y176" s="53">
        <v>2.94</v>
      </c>
      <c r="Z176" s="136">
        <v>0.52</v>
      </c>
      <c r="AA176" s="136">
        <f t="shared" si="69"/>
        <v>0</v>
      </c>
      <c r="AB176" s="136">
        <f t="shared" si="69"/>
        <v>0</v>
      </c>
      <c r="AP176" s="51">
        <f t="shared" si="58"/>
        <v>0</v>
      </c>
      <c r="AQ176" s="39">
        <f t="shared" si="59"/>
        <v>0</v>
      </c>
      <c r="AR176" s="51">
        <f t="shared" si="60"/>
        <v>0</v>
      </c>
      <c r="AS176" s="39">
        <f t="shared" si="61"/>
        <v>0</v>
      </c>
    </row>
    <row r="177" spans="17:45">
      <c r="Q177" s="41">
        <f>SUM(Q129:Q176)</f>
        <v>0</v>
      </c>
      <c r="R177" s="41">
        <f>SUM(R129:R176)</f>
        <v>0</v>
      </c>
      <c r="S177" s="41">
        <f>SUM(S129:S176)</f>
        <v>0</v>
      </c>
      <c r="T177" s="41">
        <f>SUM(T129:T176)</f>
        <v>0</v>
      </c>
      <c r="U177" s="41">
        <f>SUM(U129:U176)</f>
        <v>0</v>
      </c>
      <c r="V177" s="123"/>
      <c r="W177" s="123"/>
      <c r="X177" s="123"/>
      <c r="Y177" s="123"/>
      <c r="AP177" s="41">
        <f>SUM(AP129:AP176)</f>
        <v>0</v>
      </c>
      <c r="AQ177" s="41">
        <f>SUM(AQ129:AQ176)</f>
        <v>0</v>
      </c>
      <c r="AR177" s="41">
        <f>SUM(AR129:AR176)</f>
        <v>0</v>
      </c>
      <c r="AS177" s="41">
        <f>SUM(AS129:AS176)</f>
        <v>0</v>
      </c>
    </row>
  </sheetData>
  <sheetProtection selectLockedCells="1"/>
  <mergeCells count="6">
    <mergeCell ref="B1:J1"/>
    <mergeCell ref="B2:D2"/>
    <mergeCell ref="AL7:AO7"/>
    <mergeCell ref="AP7:AQ7"/>
    <mergeCell ref="B3:D3"/>
    <mergeCell ref="B4:C4"/>
  </mergeCells>
  <phoneticPr fontId="0" type="noConversion"/>
  <dataValidations count="5">
    <dataValidation type="list" allowBlank="1" showInputMessage="1" showErrorMessage="1" sqref="M9:N108">
      <formula1>$B$115:$B$116</formula1>
    </dataValidation>
    <dataValidation type="list" allowBlank="1" showInputMessage="1" showErrorMessage="1" sqref="H9:H108">
      <formula1>$B$109:$B$114</formula1>
    </dataValidation>
    <dataValidation type="list" allowBlank="1" showInputMessage="1" showErrorMessage="1" sqref="J9:J108">
      <formula1>$B$118:$B$127</formula1>
    </dataValidation>
    <dataValidation type="list" allowBlank="1" showInputMessage="1" showErrorMessage="1" sqref="I9:I108">
      <formula1>$B$117:$B$127</formula1>
    </dataValidation>
    <dataValidation type="list" allowBlank="1" showInputMessage="1" showErrorMessage="1" sqref="C9:C108">
      <formula1>$B$129:$B$176</formula1>
    </dataValidation>
  </dataValidations>
  <pageMargins left="0.71" right="0.48" top="0.63" bottom="0.85" header="0.5" footer="0.46"/>
  <pageSetup scale="65" fitToHeight="0" orientation="landscape" r:id="rId1"/>
  <headerFooter alignWithMargins="0">
    <oddHeader>&amp;CSupplemental Revenue Assistance (SURE) Program</oddHeader>
    <oddFooter>&amp;LTexas AgriLife Extension Service&amp;CJanuary 25, 2010 v3.0
&amp;R&amp;D &amp;T 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B1:AQ70"/>
  <sheetViews>
    <sheetView showGridLines="0" showRowColHeaders="0" workbookViewId="0">
      <selection activeCell="B7" sqref="B7"/>
    </sheetView>
  </sheetViews>
  <sheetFormatPr defaultRowHeight="12.75"/>
  <cols>
    <col min="1" max="1" width="3" customWidth="1"/>
    <col min="2" max="2" width="16.7109375" customWidth="1"/>
    <col min="3" max="4" width="7.7109375" customWidth="1"/>
    <col min="5" max="6" width="9.5703125" customWidth="1"/>
    <col min="7" max="8" width="7.7109375" customWidth="1"/>
    <col min="9" max="10" width="9.7109375" customWidth="1"/>
    <col min="11" max="12" width="7.7109375" customWidth="1"/>
    <col min="13" max="14" width="9.7109375" customWidth="1"/>
    <col min="15" max="16" width="7.7109375" customWidth="1"/>
    <col min="17" max="18" width="9.7109375" customWidth="1"/>
    <col min="19" max="20" width="7.7109375" customWidth="1"/>
    <col min="21" max="22" width="9.7109375" customWidth="1"/>
    <col min="23" max="24" width="7.7109375" customWidth="1"/>
    <col min="25" max="26" width="9.7109375" customWidth="1"/>
    <col min="27" max="28" width="7.7109375" customWidth="1"/>
    <col min="29" max="30" width="9.5703125" customWidth="1"/>
    <col min="31" max="32" width="7.7109375" customWidth="1"/>
    <col min="33" max="34" width="9.7109375" customWidth="1"/>
    <col min="35" max="36" width="7.7109375" customWidth="1"/>
    <col min="37" max="38" width="9.7109375" customWidth="1"/>
    <col min="39" max="40" width="7.7109375" customWidth="1"/>
    <col min="41" max="42" width="9.7109375" customWidth="1"/>
  </cols>
  <sheetData>
    <row r="1" spans="2:42" s="24" customFormat="1" ht="57.75" customHeight="1">
      <c r="B1" s="193" t="s">
        <v>7</v>
      </c>
      <c r="C1" s="193"/>
      <c r="D1" s="193"/>
      <c r="E1" s="193"/>
      <c r="F1" s="193"/>
      <c r="G1" s="193"/>
      <c r="H1" s="193"/>
      <c r="I1" s="193"/>
      <c r="J1" s="193"/>
      <c r="K1" s="22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</row>
    <row r="2" spans="2:42" s="24" customFormat="1" ht="30" customHeight="1">
      <c r="B2" s="194" t="str">
        <f>Intro!$B$22</f>
        <v>Version 5.0</v>
      </c>
      <c r="C2" s="194"/>
      <c r="D2" s="194"/>
      <c r="E2" s="194"/>
      <c r="F2" s="194"/>
      <c r="G2" s="194"/>
      <c r="H2" s="194"/>
      <c r="I2" s="194"/>
      <c r="J2" s="194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</row>
    <row r="3" spans="2:42" s="24" customFormat="1" ht="15" customHeight="1">
      <c r="B3" s="194">
        <f>Intro!$B$23</f>
        <v>40817</v>
      </c>
      <c r="C3" s="194"/>
      <c r="D3" s="194"/>
      <c r="E3" s="194"/>
      <c r="F3" s="194"/>
      <c r="G3" s="194"/>
      <c r="H3" s="194"/>
      <c r="I3" s="194"/>
      <c r="J3" s="194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</row>
    <row r="4" spans="2:42" s="24" customFormat="1" ht="32.25" customHeight="1">
      <c r="B4" s="198" t="s">
        <v>86</v>
      </c>
      <c r="C4" s="198"/>
      <c r="D4" s="198"/>
      <c r="E4" s="198"/>
      <c r="F4" s="198"/>
      <c r="G4" s="198"/>
      <c r="H4" s="198"/>
      <c r="I4" s="198"/>
      <c r="J4" s="198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</row>
    <row r="5" spans="2:42" s="24" customFormat="1" ht="26.25" customHeight="1" thickBot="1">
      <c r="B5" s="205" t="s">
        <v>97</v>
      </c>
      <c r="C5" s="205"/>
      <c r="D5" s="205"/>
      <c r="E5" s="205"/>
      <c r="F5" s="205"/>
      <c r="G5" s="205"/>
      <c r="H5" s="205"/>
      <c r="I5" s="205"/>
      <c r="J5" s="205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</row>
    <row r="6" spans="2:42">
      <c r="B6" s="128" t="s">
        <v>181</v>
      </c>
      <c r="C6" s="200" t="s">
        <v>17</v>
      </c>
      <c r="D6" s="200"/>
      <c r="E6" s="200"/>
      <c r="F6" s="201"/>
      <c r="G6" s="199" t="s">
        <v>18</v>
      </c>
      <c r="H6" s="200"/>
      <c r="I6" s="200"/>
      <c r="J6" s="201"/>
      <c r="K6" s="199" t="s">
        <v>19</v>
      </c>
      <c r="L6" s="200"/>
      <c r="M6" s="200"/>
      <c r="N6" s="201"/>
      <c r="O6" s="199" t="s">
        <v>20</v>
      </c>
      <c r="P6" s="200"/>
      <c r="Q6" s="200"/>
      <c r="R6" s="201"/>
      <c r="S6" s="199" t="s">
        <v>21</v>
      </c>
      <c r="T6" s="200"/>
      <c r="U6" s="200"/>
      <c r="V6" s="201"/>
      <c r="W6" s="199" t="s">
        <v>22</v>
      </c>
      <c r="X6" s="200"/>
      <c r="Y6" s="200"/>
      <c r="Z6" s="201"/>
      <c r="AA6" s="199" t="s">
        <v>24</v>
      </c>
      <c r="AB6" s="200"/>
      <c r="AC6" s="200"/>
      <c r="AD6" s="201"/>
      <c r="AE6" s="199" t="s">
        <v>23</v>
      </c>
      <c r="AF6" s="200"/>
      <c r="AG6" s="200"/>
      <c r="AH6" s="201"/>
      <c r="AI6" s="199" t="s">
        <v>42</v>
      </c>
      <c r="AJ6" s="200"/>
      <c r="AK6" s="200"/>
      <c r="AL6" s="201"/>
      <c r="AM6" s="199" t="s">
        <v>41</v>
      </c>
      <c r="AN6" s="200"/>
      <c r="AO6" s="200"/>
      <c r="AP6" s="201"/>
    </row>
    <row r="7" spans="2:42" ht="13.5" thickBot="1">
      <c r="B7" s="135">
        <v>2010</v>
      </c>
      <c r="C7" s="203"/>
      <c r="D7" s="203"/>
      <c r="E7" s="203"/>
      <c r="F7" s="204"/>
      <c r="G7" s="202"/>
      <c r="H7" s="203"/>
      <c r="I7" s="203"/>
      <c r="J7" s="204"/>
      <c r="K7" s="202"/>
      <c r="L7" s="203"/>
      <c r="M7" s="203"/>
      <c r="N7" s="204"/>
      <c r="O7" s="202"/>
      <c r="P7" s="203"/>
      <c r="Q7" s="203"/>
      <c r="R7" s="204"/>
      <c r="S7" s="202"/>
      <c r="T7" s="203"/>
      <c r="U7" s="203"/>
      <c r="V7" s="204"/>
      <c r="W7" s="202"/>
      <c r="X7" s="203"/>
      <c r="Y7" s="203"/>
      <c r="Z7" s="204"/>
      <c r="AA7" s="202"/>
      <c r="AB7" s="203"/>
      <c r="AC7" s="203"/>
      <c r="AD7" s="204"/>
      <c r="AE7" s="202"/>
      <c r="AF7" s="203"/>
      <c r="AG7" s="203"/>
      <c r="AH7" s="204"/>
      <c r="AI7" s="202"/>
      <c r="AJ7" s="203"/>
      <c r="AK7" s="203"/>
      <c r="AL7" s="204"/>
      <c r="AM7" s="202"/>
      <c r="AN7" s="203"/>
      <c r="AO7" s="203"/>
      <c r="AP7" s="204"/>
    </row>
    <row r="8" spans="2:42">
      <c r="B8" s="127" t="s">
        <v>16</v>
      </c>
      <c r="C8" s="3"/>
      <c r="D8" s="12"/>
      <c r="E8" s="12" t="s">
        <v>14</v>
      </c>
      <c r="F8" s="1" t="s">
        <v>15</v>
      </c>
      <c r="G8" s="16"/>
      <c r="H8" s="12"/>
      <c r="I8" s="12" t="s">
        <v>14</v>
      </c>
      <c r="J8" s="18" t="s">
        <v>15</v>
      </c>
      <c r="K8" s="3"/>
      <c r="L8" s="12"/>
      <c r="M8" s="12" t="s">
        <v>14</v>
      </c>
      <c r="N8" s="1" t="s">
        <v>15</v>
      </c>
      <c r="O8" s="16"/>
      <c r="P8" s="12"/>
      <c r="Q8" s="12" t="s">
        <v>14</v>
      </c>
      <c r="R8" s="18" t="s">
        <v>15</v>
      </c>
      <c r="S8" s="3"/>
      <c r="T8" s="12"/>
      <c r="U8" s="12" t="s">
        <v>14</v>
      </c>
      <c r="V8" s="1" t="s">
        <v>15</v>
      </c>
      <c r="W8" s="16"/>
      <c r="X8" s="12"/>
      <c r="Y8" s="12" t="s">
        <v>14</v>
      </c>
      <c r="Z8" s="18" t="s">
        <v>15</v>
      </c>
      <c r="AA8" s="3"/>
      <c r="AB8" s="12"/>
      <c r="AC8" s="12" t="s">
        <v>14</v>
      </c>
      <c r="AD8" s="1" t="s">
        <v>15</v>
      </c>
      <c r="AE8" s="16"/>
      <c r="AF8" s="12"/>
      <c r="AG8" s="12" t="s">
        <v>14</v>
      </c>
      <c r="AH8" s="18" t="s">
        <v>15</v>
      </c>
      <c r="AI8" s="3"/>
      <c r="AJ8" s="12"/>
      <c r="AK8" s="12" t="s">
        <v>14</v>
      </c>
      <c r="AL8" s="1" t="s">
        <v>15</v>
      </c>
      <c r="AM8" s="16"/>
      <c r="AN8" s="12"/>
      <c r="AO8" s="12" t="s">
        <v>14</v>
      </c>
      <c r="AP8" s="1" t="s">
        <v>15</v>
      </c>
    </row>
    <row r="9" spans="2:42" s="10" customFormat="1">
      <c r="B9" s="129">
        <f>IF(B7=2008,0.85, 0.833)</f>
        <v>0.83299999999999996</v>
      </c>
      <c r="C9" s="130"/>
      <c r="D9" s="131"/>
      <c r="E9" s="132">
        <f>SURE!$Z$135</f>
        <v>6.6699999999999995E-2</v>
      </c>
      <c r="F9" s="133">
        <f>IF($B$7&gt;2009,SURE!$AB$135,SURE!$AA$135)</f>
        <v>0</v>
      </c>
      <c r="G9" s="134"/>
      <c r="H9" s="131"/>
      <c r="I9" s="132">
        <f>SURE!$Z$132</f>
        <v>0.28000000000000003</v>
      </c>
      <c r="J9" s="133">
        <f>IF($B$7&gt;2009,SURE!$AB$132,SURE!$AA$132)</f>
        <v>0</v>
      </c>
      <c r="K9" s="130"/>
      <c r="L9" s="131"/>
      <c r="M9" s="132">
        <f>SURE!$Z$176</f>
        <v>0.52</v>
      </c>
      <c r="N9" s="133">
        <f>IF($B$7&gt;2009,SURE!$AB$176,SURE!$AA$176)</f>
        <v>0</v>
      </c>
      <c r="O9" s="134"/>
      <c r="P9" s="131"/>
      <c r="Q9" s="132">
        <f>SURE!$Z$138</f>
        <v>0.35</v>
      </c>
      <c r="R9" s="133">
        <f>IF($B$7&gt;2009,SURE!$AB$138,SURE!$AA$138)</f>
        <v>0</v>
      </c>
      <c r="S9" s="130"/>
      <c r="T9" s="131"/>
      <c r="U9" s="132">
        <f>SURE!$Z$144</f>
        <v>2.4E-2</v>
      </c>
      <c r="V9" s="133">
        <f>IF($B$7&gt;2009,SURE!$AB$144,SURE!$AA$144)</f>
        <v>0</v>
      </c>
      <c r="W9" s="134"/>
      <c r="X9" s="131"/>
      <c r="Y9" s="132">
        <f>SURE!$Z$129</f>
        <v>0.24</v>
      </c>
      <c r="Z9" s="133">
        <f>IF($B$7&gt;2009,SURE!$AB$129,SURE!$AA$129)</f>
        <v>0</v>
      </c>
      <c r="AA9" s="130"/>
      <c r="AB9" s="131"/>
      <c r="AC9" s="132">
        <f>SURE!$Z$175</f>
        <v>8.0000000000000002E-3</v>
      </c>
      <c r="AD9" s="133">
        <f>IF($B$7&gt;2009,SURE!$AB$175,SURE!$AA$175)</f>
        <v>0</v>
      </c>
      <c r="AE9" s="134"/>
      <c r="AF9" s="131"/>
      <c r="AG9" s="132">
        <f>SURE!$Z$169</f>
        <v>0.44</v>
      </c>
      <c r="AH9" s="133">
        <f>IF($B$7&gt;2009,SURE!$AB$169,SURE!$AA$169)</f>
        <v>0</v>
      </c>
      <c r="AI9" s="130"/>
      <c r="AJ9" s="131"/>
      <c r="AK9" s="132">
        <f>SURE!$Z$159</f>
        <v>1.7999999999999999E-2</v>
      </c>
      <c r="AL9" s="133">
        <f>IF($B$7&gt;2009,SURE!$AB$159,SURE!$AA$159)</f>
        <v>8.4999999999999971E-3</v>
      </c>
      <c r="AM9" s="134"/>
      <c r="AN9" s="131"/>
      <c r="AO9" s="132">
        <f>SURE!$Z$165</f>
        <v>2.35E-2</v>
      </c>
      <c r="AP9" s="133">
        <f>IF($B$7&gt;2009,SURE!$AB$165,SURE!$AA$165)</f>
        <v>0</v>
      </c>
    </row>
    <row r="10" spans="2:42" ht="29.25" customHeight="1">
      <c r="B10" s="15" t="s">
        <v>9</v>
      </c>
      <c r="C10" s="13" t="s">
        <v>10</v>
      </c>
      <c r="D10" s="11" t="s">
        <v>26</v>
      </c>
      <c r="E10" s="11" t="s">
        <v>11</v>
      </c>
      <c r="F10" s="14" t="s">
        <v>12</v>
      </c>
      <c r="G10" s="17" t="s">
        <v>10</v>
      </c>
      <c r="H10" s="11" t="s">
        <v>26</v>
      </c>
      <c r="I10" s="11" t="s">
        <v>11</v>
      </c>
      <c r="J10" s="19" t="s">
        <v>12</v>
      </c>
      <c r="K10" s="13" t="s">
        <v>10</v>
      </c>
      <c r="L10" s="11" t="s">
        <v>26</v>
      </c>
      <c r="M10" s="11" t="s">
        <v>11</v>
      </c>
      <c r="N10" s="14" t="s">
        <v>12</v>
      </c>
      <c r="O10" s="17" t="s">
        <v>10</v>
      </c>
      <c r="P10" s="11" t="s">
        <v>26</v>
      </c>
      <c r="Q10" s="11" t="s">
        <v>11</v>
      </c>
      <c r="R10" s="19" t="s">
        <v>12</v>
      </c>
      <c r="S10" s="13" t="s">
        <v>10</v>
      </c>
      <c r="T10" s="11" t="s">
        <v>26</v>
      </c>
      <c r="U10" s="11" t="s">
        <v>11</v>
      </c>
      <c r="V10" s="14" t="s">
        <v>12</v>
      </c>
      <c r="W10" s="17" t="s">
        <v>10</v>
      </c>
      <c r="X10" s="11" t="s">
        <v>26</v>
      </c>
      <c r="Y10" s="11" t="s">
        <v>11</v>
      </c>
      <c r="Z10" s="19" t="s">
        <v>12</v>
      </c>
      <c r="AA10" s="13" t="s">
        <v>10</v>
      </c>
      <c r="AB10" s="11" t="s">
        <v>26</v>
      </c>
      <c r="AC10" s="11" t="s">
        <v>11</v>
      </c>
      <c r="AD10" s="14" t="s">
        <v>12</v>
      </c>
      <c r="AE10" s="17" t="s">
        <v>10</v>
      </c>
      <c r="AF10" s="11" t="s">
        <v>26</v>
      </c>
      <c r="AG10" s="11" t="s">
        <v>11</v>
      </c>
      <c r="AH10" s="19" t="s">
        <v>12</v>
      </c>
      <c r="AI10" s="13" t="s">
        <v>10</v>
      </c>
      <c r="AJ10" s="11" t="s">
        <v>26</v>
      </c>
      <c r="AK10" s="11" t="s">
        <v>11</v>
      </c>
      <c r="AL10" s="14" t="s">
        <v>12</v>
      </c>
      <c r="AM10" s="17" t="s">
        <v>10</v>
      </c>
      <c r="AN10" s="11" t="s">
        <v>26</v>
      </c>
      <c r="AO10" s="11" t="s">
        <v>11</v>
      </c>
      <c r="AP10" s="14" t="s">
        <v>12</v>
      </c>
    </row>
    <row r="11" spans="2:42" ht="18" customHeight="1">
      <c r="B11" s="75"/>
      <c r="C11" s="76"/>
      <c r="D11" s="77"/>
      <c r="E11" s="78"/>
      <c r="F11" s="79"/>
      <c r="G11" s="80"/>
      <c r="H11" s="77"/>
      <c r="I11" s="78"/>
      <c r="J11" s="81"/>
      <c r="K11" s="76"/>
      <c r="L11" s="77"/>
      <c r="M11" s="78"/>
      <c r="N11" s="79"/>
      <c r="O11" s="80"/>
      <c r="P11" s="77"/>
      <c r="Q11" s="78"/>
      <c r="R11" s="81"/>
      <c r="S11" s="76"/>
      <c r="T11" s="77"/>
      <c r="U11" s="78"/>
      <c r="V11" s="79"/>
      <c r="W11" s="80"/>
      <c r="X11" s="77"/>
      <c r="Y11" s="78"/>
      <c r="Z11" s="81"/>
      <c r="AA11" s="76"/>
      <c r="AB11" s="77"/>
      <c r="AC11" s="78"/>
      <c r="AD11" s="79"/>
      <c r="AE11" s="80"/>
      <c r="AF11" s="77"/>
      <c r="AG11" s="78"/>
      <c r="AH11" s="81"/>
      <c r="AI11" s="76"/>
      <c r="AJ11" s="77"/>
      <c r="AK11" s="78"/>
      <c r="AL11" s="79"/>
      <c r="AM11" s="80"/>
      <c r="AN11" s="77"/>
      <c r="AO11" s="78"/>
      <c r="AP11" s="79"/>
    </row>
    <row r="12" spans="2:42" ht="18" customHeight="1">
      <c r="B12" s="75"/>
      <c r="C12" s="76"/>
      <c r="D12" s="77"/>
      <c r="E12" s="78"/>
      <c r="F12" s="79"/>
      <c r="G12" s="80"/>
      <c r="H12" s="77"/>
      <c r="I12" s="78"/>
      <c r="J12" s="81"/>
      <c r="K12" s="76"/>
      <c r="L12" s="77"/>
      <c r="M12" s="78"/>
      <c r="N12" s="79"/>
      <c r="O12" s="80"/>
      <c r="P12" s="77"/>
      <c r="Q12" s="78"/>
      <c r="R12" s="81"/>
      <c r="S12" s="76"/>
      <c r="T12" s="77"/>
      <c r="U12" s="78"/>
      <c r="V12" s="79"/>
      <c r="W12" s="80"/>
      <c r="X12" s="77"/>
      <c r="Y12" s="78"/>
      <c r="Z12" s="81"/>
      <c r="AA12" s="76"/>
      <c r="AB12" s="77"/>
      <c r="AC12" s="78"/>
      <c r="AD12" s="79"/>
      <c r="AE12" s="80"/>
      <c r="AF12" s="77"/>
      <c r="AG12" s="78"/>
      <c r="AH12" s="81"/>
      <c r="AI12" s="76"/>
      <c r="AJ12" s="77"/>
      <c r="AK12" s="78"/>
      <c r="AL12" s="79"/>
      <c r="AM12" s="80"/>
      <c r="AN12" s="77"/>
      <c r="AO12" s="78"/>
      <c r="AP12" s="79"/>
    </row>
    <row r="13" spans="2:42" ht="18" customHeight="1">
      <c r="B13" s="75"/>
      <c r="C13" s="76"/>
      <c r="D13" s="77"/>
      <c r="E13" s="78"/>
      <c r="F13" s="79"/>
      <c r="G13" s="80"/>
      <c r="H13" s="77"/>
      <c r="I13" s="78"/>
      <c r="J13" s="81"/>
      <c r="K13" s="76"/>
      <c r="L13" s="77"/>
      <c r="M13" s="78"/>
      <c r="N13" s="79"/>
      <c r="O13" s="80"/>
      <c r="P13" s="77"/>
      <c r="Q13" s="78"/>
      <c r="R13" s="81"/>
      <c r="S13" s="76"/>
      <c r="T13" s="77"/>
      <c r="U13" s="78"/>
      <c r="V13" s="79"/>
      <c r="W13" s="80"/>
      <c r="X13" s="77"/>
      <c r="Y13" s="78"/>
      <c r="Z13" s="81"/>
      <c r="AA13" s="76"/>
      <c r="AB13" s="77"/>
      <c r="AC13" s="78"/>
      <c r="AD13" s="79"/>
      <c r="AE13" s="80"/>
      <c r="AF13" s="77"/>
      <c r="AG13" s="78"/>
      <c r="AH13" s="81"/>
      <c r="AI13" s="76"/>
      <c r="AJ13" s="77"/>
      <c r="AK13" s="78"/>
      <c r="AL13" s="79"/>
      <c r="AM13" s="80"/>
      <c r="AN13" s="77"/>
      <c r="AO13" s="78"/>
      <c r="AP13" s="79"/>
    </row>
    <row r="14" spans="2:42" ht="18" customHeight="1">
      <c r="B14" s="75"/>
      <c r="C14" s="76"/>
      <c r="D14" s="77"/>
      <c r="E14" s="78"/>
      <c r="F14" s="79"/>
      <c r="G14" s="80"/>
      <c r="H14" s="77"/>
      <c r="I14" s="78"/>
      <c r="J14" s="81"/>
      <c r="K14" s="76"/>
      <c r="L14" s="77"/>
      <c r="M14" s="78"/>
      <c r="N14" s="79"/>
      <c r="O14" s="80"/>
      <c r="P14" s="77"/>
      <c r="Q14" s="78"/>
      <c r="R14" s="81"/>
      <c r="S14" s="76"/>
      <c r="T14" s="77"/>
      <c r="U14" s="78"/>
      <c r="V14" s="79"/>
      <c r="W14" s="80"/>
      <c r="X14" s="77"/>
      <c r="Y14" s="78"/>
      <c r="Z14" s="81"/>
      <c r="AA14" s="76"/>
      <c r="AB14" s="77"/>
      <c r="AC14" s="78"/>
      <c r="AD14" s="79"/>
      <c r="AE14" s="80"/>
      <c r="AF14" s="77"/>
      <c r="AG14" s="78"/>
      <c r="AH14" s="81"/>
      <c r="AI14" s="76"/>
      <c r="AJ14" s="77"/>
      <c r="AK14" s="78"/>
      <c r="AL14" s="79"/>
      <c r="AM14" s="80"/>
      <c r="AN14" s="77"/>
      <c r="AO14" s="78"/>
      <c r="AP14" s="79"/>
    </row>
    <row r="15" spans="2:42" ht="18" customHeight="1">
      <c r="B15" s="75"/>
      <c r="C15" s="76"/>
      <c r="D15" s="77"/>
      <c r="E15" s="78"/>
      <c r="F15" s="79"/>
      <c r="G15" s="80"/>
      <c r="H15" s="77"/>
      <c r="I15" s="78"/>
      <c r="J15" s="81"/>
      <c r="K15" s="76"/>
      <c r="L15" s="77"/>
      <c r="M15" s="78"/>
      <c r="N15" s="79"/>
      <c r="O15" s="80"/>
      <c r="P15" s="77"/>
      <c r="Q15" s="78"/>
      <c r="R15" s="81"/>
      <c r="S15" s="76"/>
      <c r="T15" s="77"/>
      <c r="U15" s="78"/>
      <c r="V15" s="79"/>
      <c r="W15" s="80"/>
      <c r="X15" s="77"/>
      <c r="Y15" s="78"/>
      <c r="Z15" s="81"/>
      <c r="AA15" s="76"/>
      <c r="AB15" s="77"/>
      <c r="AC15" s="78"/>
      <c r="AD15" s="79"/>
      <c r="AE15" s="80"/>
      <c r="AF15" s="77"/>
      <c r="AG15" s="78"/>
      <c r="AH15" s="81"/>
      <c r="AI15" s="76"/>
      <c r="AJ15" s="77"/>
      <c r="AK15" s="78"/>
      <c r="AL15" s="79"/>
      <c r="AM15" s="80"/>
      <c r="AN15" s="77"/>
      <c r="AO15" s="78"/>
      <c r="AP15" s="79"/>
    </row>
    <row r="16" spans="2:42" ht="18" customHeight="1">
      <c r="B16" s="75"/>
      <c r="C16" s="76"/>
      <c r="D16" s="77"/>
      <c r="E16" s="78"/>
      <c r="F16" s="79"/>
      <c r="G16" s="80"/>
      <c r="H16" s="77"/>
      <c r="I16" s="78"/>
      <c r="J16" s="81"/>
      <c r="K16" s="76"/>
      <c r="L16" s="77"/>
      <c r="M16" s="78"/>
      <c r="N16" s="79"/>
      <c r="O16" s="80"/>
      <c r="P16" s="77"/>
      <c r="Q16" s="78"/>
      <c r="R16" s="81"/>
      <c r="S16" s="76"/>
      <c r="T16" s="77"/>
      <c r="U16" s="78"/>
      <c r="V16" s="79"/>
      <c r="W16" s="80"/>
      <c r="X16" s="77"/>
      <c r="Y16" s="78"/>
      <c r="Z16" s="81"/>
      <c r="AA16" s="76"/>
      <c r="AB16" s="77"/>
      <c r="AC16" s="78"/>
      <c r="AD16" s="79"/>
      <c r="AE16" s="80"/>
      <c r="AF16" s="77"/>
      <c r="AG16" s="78"/>
      <c r="AH16" s="81"/>
      <c r="AI16" s="76"/>
      <c r="AJ16" s="77"/>
      <c r="AK16" s="78"/>
      <c r="AL16" s="79"/>
      <c r="AM16" s="80"/>
      <c r="AN16" s="77"/>
      <c r="AO16" s="78"/>
      <c r="AP16" s="79"/>
    </row>
    <row r="17" spans="2:42" ht="18" customHeight="1">
      <c r="B17" s="75"/>
      <c r="C17" s="76"/>
      <c r="D17" s="77"/>
      <c r="E17" s="78"/>
      <c r="F17" s="79"/>
      <c r="G17" s="80"/>
      <c r="H17" s="77"/>
      <c r="I17" s="78"/>
      <c r="J17" s="81"/>
      <c r="K17" s="76"/>
      <c r="L17" s="77"/>
      <c r="M17" s="78"/>
      <c r="N17" s="79"/>
      <c r="O17" s="80"/>
      <c r="P17" s="77"/>
      <c r="Q17" s="78"/>
      <c r="R17" s="81"/>
      <c r="S17" s="76"/>
      <c r="T17" s="77"/>
      <c r="U17" s="78"/>
      <c r="V17" s="79"/>
      <c r="W17" s="80"/>
      <c r="X17" s="77"/>
      <c r="Y17" s="78"/>
      <c r="Z17" s="81"/>
      <c r="AA17" s="76"/>
      <c r="AB17" s="77"/>
      <c r="AC17" s="78"/>
      <c r="AD17" s="79"/>
      <c r="AE17" s="80"/>
      <c r="AF17" s="77"/>
      <c r="AG17" s="78"/>
      <c r="AH17" s="81"/>
      <c r="AI17" s="76"/>
      <c r="AJ17" s="77"/>
      <c r="AK17" s="78"/>
      <c r="AL17" s="79"/>
      <c r="AM17" s="80"/>
      <c r="AN17" s="77"/>
      <c r="AO17" s="78"/>
      <c r="AP17" s="79"/>
    </row>
    <row r="18" spans="2:42" ht="18" customHeight="1">
      <c r="B18" s="75"/>
      <c r="C18" s="76"/>
      <c r="D18" s="77"/>
      <c r="E18" s="78"/>
      <c r="F18" s="79"/>
      <c r="G18" s="80"/>
      <c r="H18" s="77"/>
      <c r="I18" s="78"/>
      <c r="J18" s="81"/>
      <c r="K18" s="76"/>
      <c r="L18" s="77"/>
      <c r="M18" s="78"/>
      <c r="N18" s="79"/>
      <c r="O18" s="80"/>
      <c r="P18" s="77"/>
      <c r="Q18" s="78"/>
      <c r="R18" s="81"/>
      <c r="S18" s="76"/>
      <c r="T18" s="77"/>
      <c r="U18" s="78"/>
      <c r="V18" s="79"/>
      <c r="W18" s="80"/>
      <c r="X18" s="77"/>
      <c r="Y18" s="78"/>
      <c r="Z18" s="81"/>
      <c r="AA18" s="76"/>
      <c r="AB18" s="77"/>
      <c r="AC18" s="78"/>
      <c r="AD18" s="79"/>
      <c r="AE18" s="80"/>
      <c r="AF18" s="77"/>
      <c r="AG18" s="78"/>
      <c r="AH18" s="81"/>
      <c r="AI18" s="76"/>
      <c r="AJ18" s="77"/>
      <c r="AK18" s="78"/>
      <c r="AL18" s="79"/>
      <c r="AM18" s="80"/>
      <c r="AN18" s="77"/>
      <c r="AO18" s="78"/>
      <c r="AP18" s="79"/>
    </row>
    <row r="19" spans="2:42" ht="18" customHeight="1">
      <c r="B19" s="75"/>
      <c r="C19" s="76"/>
      <c r="D19" s="77"/>
      <c r="E19" s="78"/>
      <c r="F19" s="79"/>
      <c r="G19" s="80"/>
      <c r="H19" s="77"/>
      <c r="I19" s="78"/>
      <c r="J19" s="81"/>
      <c r="K19" s="76"/>
      <c r="L19" s="77"/>
      <c r="M19" s="78"/>
      <c r="N19" s="79"/>
      <c r="O19" s="80"/>
      <c r="P19" s="77"/>
      <c r="Q19" s="78"/>
      <c r="R19" s="81"/>
      <c r="S19" s="76"/>
      <c r="T19" s="77"/>
      <c r="U19" s="78"/>
      <c r="V19" s="79"/>
      <c r="W19" s="80"/>
      <c r="X19" s="77"/>
      <c r="Y19" s="78"/>
      <c r="Z19" s="81"/>
      <c r="AA19" s="76"/>
      <c r="AB19" s="77"/>
      <c r="AC19" s="78"/>
      <c r="AD19" s="79"/>
      <c r="AE19" s="80"/>
      <c r="AF19" s="77"/>
      <c r="AG19" s="78"/>
      <c r="AH19" s="81"/>
      <c r="AI19" s="76"/>
      <c r="AJ19" s="77"/>
      <c r="AK19" s="78"/>
      <c r="AL19" s="79"/>
      <c r="AM19" s="80"/>
      <c r="AN19" s="77"/>
      <c r="AO19" s="78"/>
      <c r="AP19" s="79"/>
    </row>
    <row r="20" spans="2:42" ht="18" customHeight="1">
      <c r="B20" s="75"/>
      <c r="C20" s="76"/>
      <c r="D20" s="77"/>
      <c r="E20" s="78"/>
      <c r="F20" s="79"/>
      <c r="G20" s="80"/>
      <c r="H20" s="77"/>
      <c r="I20" s="78"/>
      <c r="J20" s="81"/>
      <c r="K20" s="76"/>
      <c r="L20" s="77"/>
      <c r="M20" s="78"/>
      <c r="N20" s="79"/>
      <c r="O20" s="80"/>
      <c r="P20" s="77"/>
      <c r="Q20" s="78"/>
      <c r="R20" s="81"/>
      <c r="S20" s="76"/>
      <c r="T20" s="77"/>
      <c r="U20" s="78"/>
      <c r="V20" s="79"/>
      <c r="W20" s="80"/>
      <c r="X20" s="77"/>
      <c r="Y20" s="78"/>
      <c r="Z20" s="81"/>
      <c r="AA20" s="76"/>
      <c r="AB20" s="77"/>
      <c r="AC20" s="78"/>
      <c r="AD20" s="79"/>
      <c r="AE20" s="80"/>
      <c r="AF20" s="77"/>
      <c r="AG20" s="78"/>
      <c r="AH20" s="81"/>
      <c r="AI20" s="76"/>
      <c r="AJ20" s="77"/>
      <c r="AK20" s="78"/>
      <c r="AL20" s="79"/>
      <c r="AM20" s="80"/>
      <c r="AN20" s="77"/>
      <c r="AO20" s="78"/>
      <c r="AP20" s="79"/>
    </row>
    <row r="21" spans="2:42" ht="18" customHeight="1">
      <c r="B21" s="75"/>
      <c r="C21" s="76"/>
      <c r="D21" s="77"/>
      <c r="E21" s="78"/>
      <c r="F21" s="79"/>
      <c r="G21" s="80"/>
      <c r="H21" s="77"/>
      <c r="I21" s="78"/>
      <c r="J21" s="81"/>
      <c r="K21" s="76"/>
      <c r="L21" s="77"/>
      <c r="M21" s="78"/>
      <c r="N21" s="79"/>
      <c r="O21" s="80"/>
      <c r="P21" s="77"/>
      <c r="Q21" s="78"/>
      <c r="R21" s="81"/>
      <c r="S21" s="76"/>
      <c r="T21" s="77"/>
      <c r="U21" s="78"/>
      <c r="V21" s="79"/>
      <c r="W21" s="80"/>
      <c r="X21" s="77"/>
      <c r="Y21" s="78"/>
      <c r="Z21" s="81"/>
      <c r="AA21" s="76"/>
      <c r="AB21" s="77"/>
      <c r="AC21" s="78"/>
      <c r="AD21" s="79"/>
      <c r="AE21" s="80"/>
      <c r="AF21" s="77"/>
      <c r="AG21" s="78"/>
      <c r="AH21" s="81"/>
      <c r="AI21" s="76"/>
      <c r="AJ21" s="77"/>
      <c r="AK21" s="78"/>
      <c r="AL21" s="79"/>
      <c r="AM21" s="80"/>
      <c r="AN21" s="77"/>
      <c r="AO21" s="78"/>
      <c r="AP21" s="79"/>
    </row>
    <row r="22" spans="2:42" ht="18" customHeight="1">
      <c r="B22" s="75"/>
      <c r="C22" s="76"/>
      <c r="D22" s="77"/>
      <c r="E22" s="78"/>
      <c r="F22" s="79"/>
      <c r="G22" s="80"/>
      <c r="H22" s="77"/>
      <c r="I22" s="78"/>
      <c r="J22" s="81"/>
      <c r="K22" s="76"/>
      <c r="L22" s="77"/>
      <c r="M22" s="78"/>
      <c r="N22" s="79"/>
      <c r="O22" s="80"/>
      <c r="P22" s="77"/>
      <c r="Q22" s="78"/>
      <c r="R22" s="81"/>
      <c r="S22" s="76"/>
      <c r="T22" s="77"/>
      <c r="U22" s="78"/>
      <c r="V22" s="79"/>
      <c r="W22" s="80"/>
      <c r="X22" s="77"/>
      <c r="Y22" s="78"/>
      <c r="Z22" s="81"/>
      <c r="AA22" s="76"/>
      <c r="AB22" s="77"/>
      <c r="AC22" s="78"/>
      <c r="AD22" s="79"/>
      <c r="AE22" s="80"/>
      <c r="AF22" s="77"/>
      <c r="AG22" s="78"/>
      <c r="AH22" s="81"/>
      <c r="AI22" s="76"/>
      <c r="AJ22" s="77"/>
      <c r="AK22" s="78"/>
      <c r="AL22" s="79"/>
      <c r="AM22" s="80"/>
      <c r="AN22" s="77"/>
      <c r="AO22" s="78"/>
      <c r="AP22" s="79"/>
    </row>
    <row r="23" spans="2:42" ht="18" customHeight="1">
      <c r="B23" s="75"/>
      <c r="C23" s="76"/>
      <c r="D23" s="77"/>
      <c r="E23" s="78"/>
      <c r="F23" s="79"/>
      <c r="G23" s="80"/>
      <c r="H23" s="77"/>
      <c r="I23" s="78"/>
      <c r="J23" s="81"/>
      <c r="K23" s="76"/>
      <c r="L23" s="77"/>
      <c r="M23" s="78"/>
      <c r="N23" s="79"/>
      <c r="O23" s="80"/>
      <c r="P23" s="77"/>
      <c r="Q23" s="78"/>
      <c r="R23" s="81"/>
      <c r="S23" s="76"/>
      <c r="T23" s="77"/>
      <c r="U23" s="78"/>
      <c r="V23" s="79"/>
      <c r="W23" s="80"/>
      <c r="X23" s="77"/>
      <c r="Y23" s="78"/>
      <c r="Z23" s="81"/>
      <c r="AA23" s="76"/>
      <c r="AB23" s="77"/>
      <c r="AC23" s="78"/>
      <c r="AD23" s="79"/>
      <c r="AE23" s="80"/>
      <c r="AF23" s="77"/>
      <c r="AG23" s="78"/>
      <c r="AH23" s="81"/>
      <c r="AI23" s="76"/>
      <c r="AJ23" s="77"/>
      <c r="AK23" s="78"/>
      <c r="AL23" s="79"/>
      <c r="AM23" s="80"/>
      <c r="AN23" s="77"/>
      <c r="AO23" s="78"/>
      <c r="AP23" s="79"/>
    </row>
    <row r="24" spans="2:42" ht="18" customHeight="1">
      <c r="B24" s="75"/>
      <c r="C24" s="76"/>
      <c r="D24" s="77"/>
      <c r="E24" s="78"/>
      <c r="F24" s="79"/>
      <c r="G24" s="80"/>
      <c r="H24" s="77"/>
      <c r="I24" s="78"/>
      <c r="J24" s="81"/>
      <c r="K24" s="76"/>
      <c r="L24" s="77"/>
      <c r="M24" s="78"/>
      <c r="N24" s="79"/>
      <c r="O24" s="80"/>
      <c r="P24" s="77"/>
      <c r="Q24" s="78"/>
      <c r="R24" s="81"/>
      <c r="S24" s="76"/>
      <c r="T24" s="77"/>
      <c r="U24" s="78"/>
      <c r="V24" s="79"/>
      <c r="W24" s="80"/>
      <c r="X24" s="77"/>
      <c r="Y24" s="78"/>
      <c r="Z24" s="81"/>
      <c r="AA24" s="76"/>
      <c r="AB24" s="77"/>
      <c r="AC24" s="78"/>
      <c r="AD24" s="79"/>
      <c r="AE24" s="80"/>
      <c r="AF24" s="77"/>
      <c r="AG24" s="78"/>
      <c r="AH24" s="81"/>
      <c r="AI24" s="76"/>
      <c r="AJ24" s="77"/>
      <c r="AK24" s="78"/>
      <c r="AL24" s="79"/>
      <c r="AM24" s="80"/>
      <c r="AN24" s="77"/>
      <c r="AO24" s="78"/>
      <c r="AP24" s="79"/>
    </row>
    <row r="25" spans="2:42" ht="18" customHeight="1">
      <c r="B25" s="75"/>
      <c r="C25" s="76"/>
      <c r="D25" s="77"/>
      <c r="E25" s="78"/>
      <c r="F25" s="79"/>
      <c r="G25" s="80"/>
      <c r="H25" s="77"/>
      <c r="I25" s="78"/>
      <c r="J25" s="81"/>
      <c r="K25" s="76"/>
      <c r="L25" s="77"/>
      <c r="M25" s="78"/>
      <c r="N25" s="79"/>
      <c r="O25" s="80"/>
      <c r="P25" s="77"/>
      <c r="Q25" s="78"/>
      <c r="R25" s="81"/>
      <c r="S25" s="76"/>
      <c r="T25" s="77"/>
      <c r="U25" s="78"/>
      <c r="V25" s="79"/>
      <c r="W25" s="80"/>
      <c r="X25" s="77"/>
      <c r="Y25" s="78"/>
      <c r="Z25" s="81"/>
      <c r="AA25" s="76"/>
      <c r="AB25" s="77"/>
      <c r="AC25" s="78"/>
      <c r="AD25" s="79"/>
      <c r="AE25" s="80"/>
      <c r="AF25" s="77"/>
      <c r="AG25" s="78"/>
      <c r="AH25" s="81"/>
      <c r="AI25" s="76"/>
      <c r="AJ25" s="77"/>
      <c r="AK25" s="78"/>
      <c r="AL25" s="79"/>
      <c r="AM25" s="80"/>
      <c r="AN25" s="77"/>
      <c r="AO25" s="78"/>
      <c r="AP25" s="79"/>
    </row>
    <row r="26" spans="2:42" ht="18" customHeight="1">
      <c r="B26" s="75"/>
      <c r="C26" s="76"/>
      <c r="D26" s="77"/>
      <c r="E26" s="78"/>
      <c r="F26" s="79"/>
      <c r="G26" s="80"/>
      <c r="H26" s="77"/>
      <c r="I26" s="78"/>
      <c r="J26" s="81"/>
      <c r="K26" s="76"/>
      <c r="L26" s="77"/>
      <c r="M26" s="78"/>
      <c r="N26" s="79"/>
      <c r="O26" s="80"/>
      <c r="P26" s="77"/>
      <c r="Q26" s="78"/>
      <c r="R26" s="81"/>
      <c r="S26" s="76"/>
      <c r="T26" s="77"/>
      <c r="U26" s="78"/>
      <c r="V26" s="79"/>
      <c r="W26" s="80"/>
      <c r="X26" s="77"/>
      <c r="Y26" s="78"/>
      <c r="Z26" s="81"/>
      <c r="AA26" s="76"/>
      <c r="AB26" s="77"/>
      <c r="AC26" s="78"/>
      <c r="AD26" s="79"/>
      <c r="AE26" s="80"/>
      <c r="AF26" s="77"/>
      <c r="AG26" s="78"/>
      <c r="AH26" s="81"/>
      <c r="AI26" s="76"/>
      <c r="AJ26" s="77"/>
      <c r="AK26" s="78"/>
      <c r="AL26" s="79"/>
      <c r="AM26" s="80"/>
      <c r="AN26" s="77"/>
      <c r="AO26" s="78"/>
      <c r="AP26" s="79"/>
    </row>
    <row r="27" spans="2:42" ht="18" customHeight="1">
      <c r="B27" s="75"/>
      <c r="C27" s="76"/>
      <c r="D27" s="77"/>
      <c r="E27" s="78"/>
      <c r="F27" s="79"/>
      <c r="G27" s="80"/>
      <c r="H27" s="77"/>
      <c r="I27" s="78"/>
      <c r="J27" s="81"/>
      <c r="K27" s="76"/>
      <c r="L27" s="77"/>
      <c r="M27" s="78"/>
      <c r="N27" s="79"/>
      <c r="O27" s="80"/>
      <c r="P27" s="77"/>
      <c r="Q27" s="78"/>
      <c r="R27" s="81"/>
      <c r="S27" s="76"/>
      <c r="T27" s="77"/>
      <c r="U27" s="78"/>
      <c r="V27" s="79"/>
      <c r="W27" s="80"/>
      <c r="X27" s="77"/>
      <c r="Y27" s="78"/>
      <c r="Z27" s="81"/>
      <c r="AA27" s="76"/>
      <c r="AB27" s="77"/>
      <c r="AC27" s="78"/>
      <c r="AD27" s="79"/>
      <c r="AE27" s="80"/>
      <c r="AF27" s="77"/>
      <c r="AG27" s="78"/>
      <c r="AH27" s="81"/>
      <c r="AI27" s="76"/>
      <c r="AJ27" s="77"/>
      <c r="AK27" s="78"/>
      <c r="AL27" s="79"/>
      <c r="AM27" s="80"/>
      <c r="AN27" s="77"/>
      <c r="AO27" s="78"/>
      <c r="AP27" s="79"/>
    </row>
    <row r="28" spans="2:42" ht="18" customHeight="1">
      <c r="B28" s="75"/>
      <c r="C28" s="76"/>
      <c r="D28" s="77"/>
      <c r="E28" s="78"/>
      <c r="F28" s="79"/>
      <c r="G28" s="80"/>
      <c r="H28" s="77"/>
      <c r="I28" s="78"/>
      <c r="J28" s="81"/>
      <c r="K28" s="76"/>
      <c r="L28" s="77"/>
      <c r="M28" s="78"/>
      <c r="N28" s="79"/>
      <c r="O28" s="80"/>
      <c r="P28" s="77"/>
      <c r="Q28" s="78"/>
      <c r="R28" s="81"/>
      <c r="S28" s="76"/>
      <c r="T28" s="77"/>
      <c r="U28" s="78"/>
      <c r="V28" s="79"/>
      <c r="W28" s="80"/>
      <c r="X28" s="77"/>
      <c r="Y28" s="78"/>
      <c r="Z28" s="81"/>
      <c r="AA28" s="76"/>
      <c r="AB28" s="77"/>
      <c r="AC28" s="78"/>
      <c r="AD28" s="79"/>
      <c r="AE28" s="80"/>
      <c r="AF28" s="77"/>
      <c r="AG28" s="78"/>
      <c r="AH28" s="81"/>
      <c r="AI28" s="76"/>
      <c r="AJ28" s="77"/>
      <c r="AK28" s="78"/>
      <c r="AL28" s="79"/>
      <c r="AM28" s="80"/>
      <c r="AN28" s="77"/>
      <c r="AO28" s="78"/>
      <c r="AP28" s="79"/>
    </row>
    <row r="29" spans="2:42" ht="18" customHeight="1">
      <c r="B29" s="75"/>
      <c r="C29" s="76"/>
      <c r="D29" s="77"/>
      <c r="E29" s="78"/>
      <c r="F29" s="79"/>
      <c r="G29" s="80"/>
      <c r="H29" s="77"/>
      <c r="I29" s="78"/>
      <c r="J29" s="81"/>
      <c r="K29" s="76"/>
      <c r="L29" s="77"/>
      <c r="M29" s="78"/>
      <c r="N29" s="79"/>
      <c r="O29" s="80"/>
      <c r="P29" s="77"/>
      <c r="Q29" s="78"/>
      <c r="R29" s="81"/>
      <c r="S29" s="76"/>
      <c r="T29" s="77"/>
      <c r="U29" s="78"/>
      <c r="V29" s="79"/>
      <c r="W29" s="80"/>
      <c r="X29" s="77"/>
      <c r="Y29" s="78"/>
      <c r="Z29" s="81"/>
      <c r="AA29" s="76"/>
      <c r="AB29" s="77"/>
      <c r="AC29" s="78"/>
      <c r="AD29" s="79"/>
      <c r="AE29" s="80"/>
      <c r="AF29" s="77"/>
      <c r="AG29" s="78"/>
      <c r="AH29" s="81"/>
      <c r="AI29" s="76"/>
      <c r="AJ29" s="77"/>
      <c r="AK29" s="78"/>
      <c r="AL29" s="79"/>
      <c r="AM29" s="80"/>
      <c r="AN29" s="77"/>
      <c r="AO29" s="78"/>
      <c r="AP29" s="79"/>
    </row>
    <row r="30" spans="2:42" ht="18" customHeight="1">
      <c r="B30" s="75"/>
      <c r="C30" s="76"/>
      <c r="D30" s="77"/>
      <c r="E30" s="78"/>
      <c r="F30" s="79"/>
      <c r="G30" s="80"/>
      <c r="H30" s="77"/>
      <c r="I30" s="78"/>
      <c r="J30" s="81"/>
      <c r="K30" s="76"/>
      <c r="L30" s="77"/>
      <c r="M30" s="78"/>
      <c r="N30" s="79"/>
      <c r="O30" s="80"/>
      <c r="P30" s="77"/>
      <c r="Q30" s="78"/>
      <c r="R30" s="81"/>
      <c r="S30" s="76"/>
      <c r="T30" s="77"/>
      <c r="U30" s="78"/>
      <c r="V30" s="79"/>
      <c r="W30" s="80"/>
      <c r="X30" s="77"/>
      <c r="Y30" s="78"/>
      <c r="Z30" s="81"/>
      <c r="AA30" s="76"/>
      <c r="AB30" s="77"/>
      <c r="AC30" s="78"/>
      <c r="AD30" s="79"/>
      <c r="AE30" s="80"/>
      <c r="AF30" s="77"/>
      <c r="AG30" s="78"/>
      <c r="AH30" s="81"/>
      <c r="AI30" s="76"/>
      <c r="AJ30" s="77"/>
      <c r="AK30" s="78"/>
      <c r="AL30" s="79"/>
      <c r="AM30" s="80"/>
      <c r="AN30" s="77"/>
      <c r="AO30" s="78"/>
      <c r="AP30" s="79"/>
    </row>
    <row r="31" spans="2:42" ht="18" customHeight="1">
      <c r="B31" s="75"/>
      <c r="C31" s="76"/>
      <c r="D31" s="77"/>
      <c r="E31" s="78"/>
      <c r="F31" s="79"/>
      <c r="G31" s="80"/>
      <c r="H31" s="77"/>
      <c r="I31" s="78"/>
      <c r="J31" s="81"/>
      <c r="K31" s="76"/>
      <c r="L31" s="77"/>
      <c r="M31" s="78"/>
      <c r="N31" s="79"/>
      <c r="O31" s="80"/>
      <c r="P31" s="77"/>
      <c r="Q31" s="78"/>
      <c r="R31" s="81"/>
      <c r="S31" s="76"/>
      <c r="T31" s="77"/>
      <c r="U31" s="78"/>
      <c r="V31" s="79"/>
      <c r="W31" s="80"/>
      <c r="X31" s="77"/>
      <c r="Y31" s="78"/>
      <c r="Z31" s="81"/>
      <c r="AA31" s="76"/>
      <c r="AB31" s="77"/>
      <c r="AC31" s="78"/>
      <c r="AD31" s="79"/>
      <c r="AE31" s="80"/>
      <c r="AF31" s="77"/>
      <c r="AG31" s="78"/>
      <c r="AH31" s="81"/>
      <c r="AI31" s="76"/>
      <c r="AJ31" s="77"/>
      <c r="AK31" s="78"/>
      <c r="AL31" s="79"/>
      <c r="AM31" s="80"/>
      <c r="AN31" s="77"/>
      <c r="AO31" s="78"/>
      <c r="AP31" s="79"/>
    </row>
    <row r="32" spans="2:42" ht="18" customHeight="1">
      <c r="B32" s="75"/>
      <c r="C32" s="76"/>
      <c r="D32" s="77"/>
      <c r="E32" s="78"/>
      <c r="F32" s="79"/>
      <c r="G32" s="80"/>
      <c r="H32" s="77"/>
      <c r="I32" s="78"/>
      <c r="J32" s="81"/>
      <c r="K32" s="76"/>
      <c r="L32" s="77"/>
      <c r="M32" s="78"/>
      <c r="N32" s="79"/>
      <c r="O32" s="80"/>
      <c r="P32" s="77"/>
      <c r="Q32" s="78"/>
      <c r="R32" s="81"/>
      <c r="S32" s="76"/>
      <c r="T32" s="77"/>
      <c r="U32" s="78"/>
      <c r="V32" s="79"/>
      <c r="W32" s="80"/>
      <c r="X32" s="77"/>
      <c r="Y32" s="78"/>
      <c r="Z32" s="81"/>
      <c r="AA32" s="76"/>
      <c r="AB32" s="77"/>
      <c r="AC32" s="78"/>
      <c r="AD32" s="79"/>
      <c r="AE32" s="80"/>
      <c r="AF32" s="77"/>
      <c r="AG32" s="78"/>
      <c r="AH32" s="81"/>
      <c r="AI32" s="76"/>
      <c r="AJ32" s="77"/>
      <c r="AK32" s="78"/>
      <c r="AL32" s="79"/>
      <c r="AM32" s="80"/>
      <c r="AN32" s="77"/>
      <c r="AO32" s="78"/>
      <c r="AP32" s="79"/>
    </row>
    <row r="33" spans="2:42" ht="18" customHeight="1">
      <c r="B33" s="75"/>
      <c r="C33" s="76"/>
      <c r="D33" s="77"/>
      <c r="E33" s="78"/>
      <c r="F33" s="79"/>
      <c r="G33" s="80"/>
      <c r="H33" s="77"/>
      <c r="I33" s="78"/>
      <c r="J33" s="81"/>
      <c r="K33" s="76"/>
      <c r="L33" s="77"/>
      <c r="M33" s="78"/>
      <c r="N33" s="79"/>
      <c r="O33" s="80"/>
      <c r="P33" s="77"/>
      <c r="Q33" s="78"/>
      <c r="R33" s="81"/>
      <c r="S33" s="76"/>
      <c r="T33" s="77"/>
      <c r="U33" s="78"/>
      <c r="V33" s="79"/>
      <c r="W33" s="80"/>
      <c r="X33" s="77"/>
      <c r="Y33" s="78"/>
      <c r="Z33" s="81"/>
      <c r="AA33" s="76"/>
      <c r="AB33" s="77"/>
      <c r="AC33" s="78"/>
      <c r="AD33" s="79"/>
      <c r="AE33" s="80"/>
      <c r="AF33" s="77"/>
      <c r="AG33" s="78"/>
      <c r="AH33" s="81"/>
      <c r="AI33" s="76"/>
      <c r="AJ33" s="77"/>
      <c r="AK33" s="78"/>
      <c r="AL33" s="79"/>
      <c r="AM33" s="80"/>
      <c r="AN33" s="77"/>
      <c r="AO33" s="78"/>
      <c r="AP33" s="79"/>
    </row>
    <row r="34" spans="2:42" ht="18" customHeight="1">
      <c r="B34" s="75"/>
      <c r="C34" s="76"/>
      <c r="D34" s="77"/>
      <c r="E34" s="78"/>
      <c r="F34" s="79"/>
      <c r="G34" s="80"/>
      <c r="H34" s="77"/>
      <c r="I34" s="78"/>
      <c r="J34" s="81"/>
      <c r="K34" s="76"/>
      <c r="L34" s="77"/>
      <c r="M34" s="78"/>
      <c r="N34" s="79"/>
      <c r="O34" s="80"/>
      <c r="P34" s="77"/>
      <c r="Q34" s="78"/>
      <c r="R34" s="81"/>
      <c r="S34" s="76"/>
      <c r="T34" s="77"/>
      <c r="U34" s="78"/>
      <c r="V34" s="79"/>
      <c r="W34" s="80"/>
      <c r="X34" s="77"/>
      <c r="Y34" s="78"/>
      <c r="Z34" s="81"/>
      <c r="AA34" s="76"/>
      <c r="AB34" s="77"/>
      <c r="AC34" s="78"/>
      <c r="AD34" s="79"/>
      <c r="AE34" s="80"/>
      <c r="AF34" s="77"/>
      <c r="AG34" s="78"/>
      <c r="AH34" s="81"/>
      <c r="AI34" s="76"/>
      <c r="AJ34" s="77"/>
      <c r="AK34" s="78"/>
      <c r="AL34" s="79"/>
      <c r="AM34" s="80"/>
      <c r="AN34" s="77"/>
      <c r="AO34" s="78"/>
      <c r="AP34" s="79"/>
    </row>
    <row r="35" spans="2:42" ht="18" customHeight="1">
      <c r="B35" s="75"/>
      <c r="C35" s="76"/>
      <c r="D35" s="77"/>
      <c r="E35" s="78"/>
      <c r="F35" s="79"/>
      <c r="G35" s="80"/>
      <c r="H35" s="77"/>
      <c r="I35" s="78"/>
      <c r="J35" s="81"/>
      <c r="K35" s="76"/>
      <c r="L35" s="77"/>
      <c r="M35" s="78"/>
      <c r="N35" s="79"/>
      <c r="O35" s="80"/>
      <c r="P35" s="77"/>
      <c r="Q35" s="78"/>
      <c r="R35" s="81"/>
      <c r="S35" s="76"/>
      <c r="T35" s="77"/>
      <c r="U35" s="78"/>
      <c r="V35" s="79"/>
      <c r="W35" s="80"/>
      <c r="X35" s="77"/>
      <c r="Y35" s="78"/>
      <c r="Z35" s="81"/>
      <c r="AA35" s="76"/>
      <c r="AB35" s="77"/>
      <c r="AC35" s="78"/>
      <c r="AD35" s="79"/>
      <c r="AE35" s="80"/>
      <c r="AF35" s="77"/>
      <c r="AG35" s="78"/>
      <c r="AH35" s="81"/>
      <c r="AI35" s="76"/>
      <c r="AJ35" s="77"/>
      <c r="AK35" s="78"/>
      <c r="AL35" s="79"/>
      <c r="AM35" s="80"/>
      <c r="AN35" s="77"/>
      <c r="AO35" s="78"/>
      <c r="AP35" s="79"/>
    </row>
    <row r="36" spans="2:42" ht="18" customHeight="1">
      <c r="B36" s="75"/>
      <c r="C36" s="76"/>
      <c r="D36" s="77"/>
      <c r="E36" s="78"/>
      <c r="F36" s="79"/>
      <c r="G36" s="80"/>
      <c r="H36" s="77"/>
      <c r="I36" s="78"/>
      <c r="J36" s="81"/>
      <c r="K36" s="76"/>
      <c r="L36" s="77"/>
      <c r="M36" s="78"/>
      <c r="N36" s="79"/>
      <c r="O36" s="80"/>
      <c r="P36" s="77"/>
      <c r="Q36" s="78"/>
      <c r="R36" s="81"/>
      <c r="S36" s="76"/>
      <c r="T36" s="77"/>
      <c r="U36" s="78"/>
      <c r="V36" s="79"/>
      <c r="W36" s="80"/>
      <c r="X36" s="77"/>
      <c r="Y36" s="78"/>
      <c r="Z36" s="81"/>
      <c r="AA36" s="76"/>
      <c r="AB36" s="77"/>
      <c r="AC36" s="78"/>
      <c r="AD36" s="79"/>
      <c r="AE36" s="80"/>
      <c r="AF36" s="77"/>
      <c r="AG36" s="78"/>
      <c r="AH36" s="81"/>
      <c r="AI36" s="76"/>
      <c r="AJ36" s="77"/>
      <c r="AK36" s="78"/>
      <c r="AL36" s="79"/>
      <c r="AM36" s="80"/>
      <c r="AN36" s="77"/>
      <c r="AO36" s="78"/>
      <c r="AP36" s="79"/>
    </row>
    <row r="37" spans="2:42" ht="18" customHeight="1">
      <c r="B37" s="75"/>
      <c r="C37" s="76"/>
      <c r="D37" s="77"/>
      <c r="E37" s="78"/>
      <c r="F37" s="79"/>
      <c r="G37" s="80"/>
      <c r="H37" s="77"/>
      <c r="I37" s="78"/>
      <c r="J37" s="81"/>
      <c r="K37" s="76"/>
      <c r="L37" s="77"/>
      <c r="M37" s="78"/>
      <c r="N37" s="79"/>
      <c r="O37" s="80"/>
      <c r="P37" s="77"/>
      <c r="Q37" s="78"/>
      <c r="R37" s="81"/>
      <c r="S37" s="76"/>
      <c r="T37" s="77"/>
      <c r="U37" s="78"/>
      <c r="V37" s="79"/>
      <c r="W37" s="80"/>
      <c r="X37" s="77"/>
      <c r="Y37" s="78"/>
      <c r="Z37" s="81"/>
      <c r="AA37" s="76"/>
      <c r="AB37" s="77"/>
      <c r="AC37" s="78"/>
      <c r="AD37" s="79"/>
      <c r="AE37" s="80"/>
      <c r="AF37" s="77"/>
      <c r="AG37" s="78"/>
      <c r="AH37" s="81"/>
      <c r="AI37" s="76"/>
      <c r="AJ37" s="77"/>
      <c r="AK37" s="78"/>
      <c r="AL37" s="79"/>
      <c r="AM37" s="80"/>
      <c r="AN37" s="77"/>
      <c r="AO37" s="78"/>
      <c r="AP37" s="79"/>
    </row>
    <row r="38" spans="2:42" ht="18" customHeight="1">
      <c r="B38" s="75"/>
      <c r="C38" s="76"/>
      <c r="D38" s="77"/>
      <c r="E38" s="78"/>
      <c r="F38" s="79"/>
      <c r="G38" s="80"/>
      <c r="H38" s="77"/>
      <c r="I38" s="78"/>
      <c r="J38" s="81"/>
      <c r="K38" s="76"/>
      <c r="L38" s="77"/>
      <c r="M38" s="78"/>
      <c r="N38" s="79"/>
      <c r="O38" s="80"/>
      <c r="P38" s="77"/>
      <c r="Q38" s="78"/>
      <c r="R38" s="81"/>
      <c r="S38" s="76"/>
      <c r="T38" s="77"/>
      <c r="U38" s="78"/>
      <c r="V38" s="79"/>
      <c r="W38" s="80"/>
      <c r="X38" s="77"/>
      <c r="Y38" s="78"/>
      <c r="Z38" s="81"/>
      <c r="AA38" s="76"/>
      <c r="AB38" s="77"/>
      <c r="AC38" s="78"/>
      <c r="AD38" s="79"/>
      <c r="AE38" s="80"/>
      <c r="AF38" s="77"/>
      <c r="AG38" s="78"/>
      <c r="AH38" s="81"/>
      <c r="AI38" s="76"/>
      <c r="AJ38" s="77"/>
      <c r="AK38" s="78"/>
      <c r="AL38" s="79"/>
      <c r="AM38" s="80"/>
      <c r="AN38" s="77"/>
      <c r="AO38" s="78"/>
      <c r="AP38" s="79"/>
    </row>
    <row r="39" spans="2:42" ht="18" customHeight="1">
      <c r="B39" s="75"/>
      <c r="C39" s="76"/>
      <c r="D39" s="77"/>
      <c r="E39" s="78"/>
      <c r="F39" s="79"/>
      <c r="G39" s="80"/>
      <c r="H39" s="77"/>
      <c r="I39" s="78"/>
      <c r="J39" s="81"/>
      <c r="K39" s="76"/>
      <c r="L39" s="77"/>
      <c r="M39" s="78"/>
      <c r="N39" s="79"/>
      <c r="O39" s="80"/>
      <c r="P39" s="77"/>
      <c r="Q39" s="78"/>
      <c r="R39" s="81"/>
      <c r="S39" s="76"/>
      <c r="T39" s="77"/>
      <c r="U39" s="78"/>
      <c r="V39" s="79"/>
      <c r="W39" s="80"/>
      <c r="X39" s="77"/>
      <c r="Y39" s="78"/>
      <c r="Z39" s="81"/>
      <c r="AA39" s="76"/>
      <c r="AB39" s="77"/>
      <c r="AC39" s="78"/>
      <c r="AD39" s="79"/>
      <c r="AE39" s="80"/>
      <c r="AF39" s="77"/>
      <c r="AG39" s="78"/>
      <c r="AH39" s="81"/>
      <c r="AI39" s="76"/>
      <c r="AJ39" s="77"/>
      <c r="AK39" s="78"/>
      <c r="AL39" s="79"/>
      <c r="AM39" s="80"/>
      <c r="AN39" s="77"/>
      <c r="AO39" s="78"/>
      <c r="AP39" s="79"/>
    </row>
    <row r="40" spans="2:42" ht="18" customHeight="1">
      <c r="B40" s="75"/>
      <c r="C40" s="76"/>
      <c r="D40" s="77"/>
      <c r="E40" s="78"/>
      <c r="F40" s="79"/>
      <c r="G40" s="80"/>
      <c r="H40" s="77"/>
      <c r="I40" s="78"/>
      <c r="J40" s="81"/>
      <c r="K40" s="76"/>
      <c r="L40" s="77"/>
      <c r="M40" s="78"/>
      <c r="N40" s="79"/>
      <c r="O40" s="80"/>
      <c r="P40" s="77"/>
      <c r="Q40" s="78"/>
      <c r="R40" s="81"/>
      <c r="S40" s="76"/>
      <c r="T40" s="77"/>
      <c r="U40" s="78"/>
      <c r="V40" s="79"/>
      <c r="W40" s="80"/>
      <c r="X40" s="77"/>
      <c r="Y40" s="78"/>
      <c r="Z40" s="81"/>
      <c r="AA40" s="76"/>
      <c r="AB40" s="77"/>
      <c r="AC40" s="78"/>
      <c r="AD40" s="79"/>
      <c r="AE40" s="80"/>
      <c r="AF40" s="77"/>
      <c r="AG40" s="78"/>
      <c r="AH40" s="81"/>
      <c r="AI40" s="76"/>
      <c r="AJ40" s="77"/>
      <c r="AK40" s="78"/>
      <c r="AL40" s="79"/>
      <c r="AM40" s="80"/>
      <c r="AN40" s="77"/>
      <c r="AO40" s="78"/>
      <c r="AP40" s="79"/>
    </row>
    <row r="41" spans="2:42" ht="18" customHeight="1">
      <c r="B41" s="75"/>
      <c r="C41" s="76"/>
      <c r="D41" s="77"/>
      <c r="E41" s="78"/>
      <c r="F41" s="79"/>
      <c r="G41" s="80"/>
      <c r="H41" s="77"/>
      <c r="I41" s="78"/>
      <c r="J41" s="81"/>
      <c r="K41" s="76"/>
      <c r="L41" s="77"/>
      <c r="M41" s="78"/>
      <c r="N41" s="79"/>
      <c r="O41" s="80"/>
      <c r="P41" s="77"/>
      <c r="Q41" s="78"/>
      <c r="R41" s="81"/>
      <c r="S41" s="76"/>
      <c r="T41" s="77"/>
      <c r="U41" s="78"/>
      <c r="V41" s="79"/>
      <c r="W41" s="80"/>
      <c r="X41" s="77"/>
      <c r="Y41" s="78"/>
      <c r="Z41" s="81"/>
      <c r="AA41" s="76"/>
      <c r="AB41" s="77"/>
      <c r="AC41" s="78"/>
      <c r="AD41" s="79"/>
      <c r="AE41" s="80"/>
      <c r="AF41" s="77"/>
      <c r="AG41" s="78"/>
      <c r="AH41" s="81"/>
      <c r="AI41" s="76"/>
      <c r="AJ41" s="77"/>
      <c r="AK41" s="78"/>
      <c r="AL41" s="79"/>
      <c r="AM41" s="80"/>
      <c r="AN41" s="77"/>
      <c r="AO41" s="78"/>
      <c r="AP41" s="79"/>
    </row>
    <row r="42" spans="2:42" ht="18" customHeight="1">
      <c r="B42" s="75"/>
      <c r="C42" s="76"/>
      <c r="D42" s="77"/>
      <c r="E42" s="78"/>
      <c r="F42" s="79"/>
      <c r="G42" s="80"/>
      <c r="H42" s="77"/>
      <c r="I42" s="78"/>
      <c r="J42" s="81"/>
      <c r="K42" s="76"/>
      <c r="L42" s="77"/>
      <c r="M42" s="78"/>
      <c r="N42" s="79"/>
      <c r="O42" s="80"/>
      <c r="P42" s="77"/>
      <c r="Q42" s="78"/>
      <c r="R42" s="81"/>
      <c r="S42" s="76"/>
      <c r="T42" s="77"/>
      <c r="U42" s="78"/>
      <c r="V42" s="79"/>
      <c r="W42" s="80"/>
      <c r="X42" s="77"/>
      <c r="Y42" s="78"/>
      <c r="Z42" s="81"/>
      <c r="AA42" s="76"/>
      <c r="AB42" s="77"/>
      <c r="AC42" s="78"/>
      <c r="AD42" s="79"/>
      <c r="AE42" s="80"/>
      <c r="AF42" s="77"/>
      <c r="AG42" s="78"/>
      <c r="AH42" s="81"/>
      <c r="AI42" s="76"/>
      <c r="AJ42" s="77"/>
      <c r="AK42" s="78"/>
      <c r="AL42" s="79"/>
      <c r="AM42" s="80"/>
      <c r="AN42" s="77"/>
      <c r="AO42" s="78"/>
      <c r="AP42" s="79"/>
    </row>
    <row r="43" spans="2:42" ht="18" customHeight="1">
      <c r="B43" s="75"/>
      <c r="C43" s="76"/>
      <c r="D43" s="77"/>
      <c r="E43" s="78"/>
      <c r="F43" s="79"/>
      <c r="G43" s="80"/>
      <c r="H43" s="77"/>
      <c r="I43" s="78"/>
      <c r="J43" s="81"/>
      <c r="K43" s="76"/>
      <c r="L43" s="77"/>
      <c r="M43" s="78"/>
      <c r="N43" s="79"/>
      <c r="O43" s="80"/>
      <c r="P43" s="77"/>
      <c r="Q43" s="78"/>
      <c r="R43" s="81"/>
      <c r="S43" s="76"/>
      <c r="T43" s="77"/>
      <c r="U43" s="78"/>
      <c r="V43" s="79"/>
      <c r="W43" s="80"/>
      <c r="X43" s="77"/>
      <c r="Y43" s="78"/>
      <c r="Z43" s="81"/>
      <c r="AA43" s="76"/>
      <c r="AB43" s="77"/>
      <c r="AC43" s="78"/>
      <c r="AD43" s="79"/>
      <c r="AE43" s="80"/>
      <c r="AF43" s="77"/>
      <c r="AG43" s="78"/>
      <c r="AH43" s="81"/>
      <c r="AI43" s="76"/>
      <c r="AJ43" s="77"/>
      <c r="AK43" s="78"/>
      <c r="AL43" s="79"/>
      <c r="AM43" s="80"/>
      <c r="AN43" s="77"/>
      <c r="AO43" s="78"/>
      <c r="AP43" s="79"/>
    </row>
    <row r="44" spans="2:42" ht="18" customHeight="1">
      <c r="B44" s="75"/>
      <c r="C44" s="76"/>
      <c r="D44" s="77"/>
      <c r="E44" s="78"/>
      <c r="F44" s="79"/>
      <c r="G44" s="80"/>
      <c r="H44" s="77"/>
      <c r="I44" s="78"/>
      <c r="J44" s="81"/>
      <c r="K44" s="76"/>
      <c r="L44" s="77"/>
      <c r="M44" s="78"/>
      <c r="N44" s="79"/>
      <c r="O44" s="80"/>
      <c r="P44" s="77"/>
      <c r="Q44" s="78"/>
      <c r="R44" s="81"/>
      <c r="S44" s="76"/>
      <c r="T44" s="77"/>
      <c r="U44" s="78"/>
      <c r="V44" s="79"/>
      <c r="W44" s="80"/>
      <c r="X44" s="77"/>
      <c r="Y44" s="78"/>
      <c r="Z44" s="81"/>
      <c r="AA44" s="76"/>
      <c r="AB44" s="77"/>
      <c r="AC44" s="78"/>
      <c r="AD44" s="79"/>
      <c r="AE44" s="80"/>
      <c r="AF44" s="77"/>
      <c r="AG44" s="78"/>
      <c r="AH44" s="81"/>
      <c r="AI44" s="76"/>
      <c r="AJ44" s="77"/>
      <c r="AK44" s="78"/>
      <c r="AL44" s="79"/>
      <c r="AM44" s="80"/>
      <c r="AN44" s="77"/>
      <c r="AO44" s="78"/>
      <c r="AP44" s="79"/>
    </row>
    <row r="45" spans="2:42" ht="18" customHeight="1">
      <c r="B45" s="75"/>
      <c r="C45" s="76"/>
      <c r="D45" s="77"/>
      <c r="E45" s="78"/>
      <c r="F45" s="79"/>
      <c r="G45" s="80"/>
      <c r="H45" s="77"/>
      <c r="I45" s="78"/>
      <c r="J45" s="81"/>
      <c r="K45" s="76"/>
      <c r="L45" s="77"/>
      <c r="M45" s="78"/>
      <c r="N45" s="79"/>
      <c r="O45" s="80"/>
      <c r="P45" s="77"/>
      <c r="Q45" s="78"/>
      <c r="R45" s="81"/>
      <c r="S45" s="76"/>
      <c r="T45" s="77"/>
      <c r="U45" s="78"/>
      <c r="V45" s="79"/>
      <c r="W45" s="80"/>
      <c r="X45" s="77"/>
      <c r="Y45" s="78"/>
      <c r="Z45" s="81"/>
      <c r="AA45" s="76"/>
      <c r="AB45" s="77"/>
      <c r="AC45" s="78"/>
      <c r="AD45" s="79"/>
      <c r="AE45" s="80"/>
      <c r="AF45" s="77"/>
      <c r="AG45" s="78"/>
      <c r="AH45" s="81"/>
      <c r="AI45" s="76"/>
      <c r="AJ45" s="77"/>
      <c r="AK45" s="78"/>
      <c r="AL45" s="79"/>
      <c r="AM45" s="80"/>
      <c r="AN45" s="77"/>
      <c r="AO45" s="78"/>
      <c r="AP45" s="79"/>
    </row>
    <row r="46" spans="2:42" ht="18" customHeight="1">
      <c r="B46" s="75"/>
      <c r="C46" s="76"/>
      <c r="D46" s="77"/>
      <c r="E46" s="78"/>
      <c r="F46" s="79"/>
      <c r="G46" s="80"/>
      <c r="H46" s="77"/>
      <c r="I46" s="78"/>
      <c r="J46" s="81"/>
      <c r="K46" s="76"/>
      <c r="L46" s="77"/>
      <c r="M46" s="78"/>
      <c r="N46" s="79"/>
      <c r="O46" s="80"/>
      <c r="P46" s="77"/>
      <c r="Q46" s="78"/>
      <c r="R46" s="81"/>
      <c r="S46" s="76"/>
      <c r="T46" s="77"/>
      <c r="U46" s="78"/>
      <c r="V46" s="79"/>
      <c r="W46" s="80"/>
      <c r="X46" s="77"/>
      <c r="Y46" s="78"/>
      <c r="Z46" s="81"/>
      <c r="AA46" s="76"/>
      <c r="AB46" s="77"/>
      <c r="AC46" s="78"/>
      <c r="AD46" s="79"/>
      <c r="AE46" s="80"/>
      <c r="AF46" s="77"/>
      <c r="AG46" s="78"/>
      <c r="AH46" s="81"/>
      <c r="AI46" s="76"/>
      <c r="AJ46" s="77"/>
      <c r="AK46" s="78"/>
      <c r="AL46" s="79"/>
      <c r="AM46" s="80"/>
      <c r="AN46" s="77"/>
      <c r="AO46" s="78"/>
      <c r="AP46" s="79"/>
    </row>
    <row r="47" spans="2:42" ht="18" customHeight="1">
      <c r="B47" s="75"/>
      <c r="C47" s="76"/>
      <c r="D47" s="77"/>
      <c r="E47" s="78"/>
      <c r="F47" s="79"/>
      <c r="G47" s="80"/>
      <c r="H47" s="77"/>
      <c r="I47" s="78"/>
      <c r="J47" s="81"/>
      <c r="K47" s="76"/>
      <c r="L47" s="77"/>
      <c r="M47" s="78"/>
      <c r="N47" s="79"/>
      <c r="O47" s="80"/>
      <c r="P47" s="77"/>
      <c r="Q47" s="78"/>
      <c r="R47" s="81"/>
      <c r="S47" s="76"/>
      <c r="T47" s="77"/>
      <c r="U47" s="78"/>
      <c r="V47" s="79"/>
      <c r="W47" s="80"/>
      <c r="X47" s="77"/>
      <c r="Y47" s="78"/>
      <c r="Z47" s="81"/>
      <c r="AA47" s="76"/>
      <c r="AB47" s="77"/>
      <c r="AC47" s="78"/>
      <c r="AD47" s="79"/>
      <c r="AE47" s="80"/>
      <c r="AF47" s="77"/>
      <c r="AG47" s="78"/>
      <c r="AH47" s="81"/>
      <c r="AI47" s="76"/>
      <c r="AJ47" s="77"/>
      <c r="AK47" s="78"/>
      <c r="AL47" s="79"/>
      <c r="AM47" s="80"/>
      <c r="AN47" s="77"/>
      <c r="AO47" s="78"/>
      <c r="AP47" s="79"/>
    </row>
    <row r="48" spans="2:42" ht="18" customHeight="1">
      <c r="B48" s="75"/>
      <c r="C48" s="76"/>
      <c r="D48" s="77"/>
      <c r="E48" s="78"/>
      <c r="F48" s="79"/>
      <c r="G48" s="80"/>
      <c r="H48" s="77"/>
      <c r="I48" s="78"/>
      <c r="J48" s="81"/>
      <c r="K48" s="76"/>
      <c r="L48" s="77"/>
      <c r="M48" s="78"/>
      <c r="N48" s="79"/>
      <c r="O48" s="80"/>
      <c r="P48" s="77"/>
      <c r="Q48" s="78"/>
      <c r="R48" s="81"/>
      <c r="S48" s="76"/>
      <c r="T48" s="77"/>
      <c r="U48" s="78"/>
      <c r="V48" s="79"/>
      <c r="W48" s="80"/>
      <c r="X48" s="77"/>
      <c r="Y48" s="78"/>
      <c r="Z48" s="81"/>
      <c r="AA48" s="76"/>
      <c r="AB48" s="77"/>
      <c r="AC48" s="78"/>
      <c r="AD48" s="79"/>
      <c r="AE48" s="80"/>
      <c r="AF48" s="77"/>
      <c r="AG48" s="78"/>
      <c r="AH48" s="81"/>
      <c r="AI48" s="76"/>
      <c r="AJ48" s="77"/>
      <c r="AK48" s="78"/>
      <c r="AL48" s="79"/>
      <c r="AM48" s="80"/>
      <c r="AN48" s="77"/>
      <c r="AO48" s="78"/>
      <c r="AP48" s="79"/>
    </row>
    <row r="49" spans="2:43" ht="18" customHeight="1">
      <c r="B49" s="75"/>
      <c r="C49" s="76"/>
      <c r="D49" s="77"/>
      <c r="E49" s="78"/>
      <c r="F49" s="79"/>
      <c r="G49" s="80"/>
      <c r="H49" s="77"/>
      <c r="I49" s="78"/>
      <c r="J49" s="81"/>
      <c r="K49" s="76"/>
      <c r="L49" s="77"/>
      <c r="M49" s="78"/>
      <c r="N49" s="79"/>
      <c r="O49" s="80"/>
      <c r="P49" s="77"/>
      <c r="Q49" s="78"/>
      <c r="R49" s="81"/>
      <c r="S49" s="76"/>
      <c r="T49" s="77"/>
      <c r="U49" s="78"/>
      <c r="V49" s="79"/>
      <c r="W49" s="80"/>
      <c r="X49" s="77"/>
      <c r="Y49" s="78"/>
      <c r="Z49" s="81"/>
      <c r="AA49" s="76"/>
      <c r="AB49" s="77"/>
      <c r="AC49" s="78"/>
      <c r="AD49" s="79"/>
      <c r="AE49" s="80"/>
      <c r="AF49" s="77"/>
      <c r="AG49" s="78"/>
      <c r="AH49" s="81"/>
      <c r="AI49" s="76"/>
      <c r="AJ49" s="77"/>
      <c r="AK49" s="78"/>
      <c r="AL49" s="79"/>
      <c r="AM49" s="80"/>
      <c r="AN49" s="77"/>
      <c r="AO49" s="78"/>
      <c r="AP49" s="79"/>
    </row>
    <row r="50" spans="2:43" ht="18" customHeight="1">
      <c r="B50" s="75"/>
      <c r="C50" s="76"/>
      <c r="D50" s="77"/>
      <c r="E50" s="78"/>
      <c r="F50" s="79"/>
      <c r="G50" s="80"/>
      <c r="H50" s="77"/>
      <c r="I50" s="78"/>
      <c r="J50" s="81"/>
      <c r="K50" s="76"/>
      <c r="L50" s="77"/>
      <c r="M50" s="78"/>
      <c r="N50" s="79"/>
      <c r="O50" s="80"/>
      <c r="P50" s="77"/>
      <c r="Q50" s="78"/>
      <c r="R50" s="81"/>
      <c r="S50" s="76"/>
      <c r="T50" s="77"/>
      <c r="U50" s="78"/>
      <c r="V50" s="79"/>
      <c r="W50" s="80"/>
      <c r="X50" s="77"/>
      <c r="Y50" s="78"/>
      <c r="Z50" s="81"/>
      <c r="AA50" s="76"/>
      <c r="AB50" s="77"/>
      <c r="AC50" s="78"/>
      <c r="AD50" s="79"/>
      <c r="AE50" s="80"/>
      <c r="AF50" s="77"/>
      <c r="AG50" s="78"/>
      <c r="AH50" s="81"/>
      <c r="AI50" s="76"/>
      <c r="AJ50" s="77"/>
      <c r="AK50" s="78"/>
      <c r="AL50" s="79"/>
      <c r="AM50" s="80"/>
      <c r="AN50" s="77"/>
      <c r="AO50" s="78"/>
      <c r="AP50" s="79"/>
    </row>
    <row r="51" spans="2:43" ht="18" customHeight="1">
      <c r="B51" s="75"/>
      <c r="C51" s="76"/>
      <c r="D51" s="77"/>
      <c r="E51" s="78"/>
      <c r="F51" s="79"/>
      <c r="G51" s="80"/>
      <c r="H51" s="77"/>
      <c r="I51" s="78"/>
      <c r="J51" s="81"/>
      <c r="K51" s="76"/>
      <c r="L51" s="77"/>
      <c r="M51" s="78"/>
      <c r="N51" s="79"/>
      <c r="O51" s="80"/>
      <c r="P51" s="77"/>
      <c r="Q51" s="78"/>
      <c r="R51" s="81"/>
      <c r="S51" s="76"/>
      <c r="T51" s="77"/>
      <c r="U51" s="78"/>
      <c r="V51" s="79"/>
      <c r="W51" s="80"/>
      <c r="X51" s="77"/>
      <c r="Y51" s="78"/>
      <c r="Z51" s="81"/>
      <c r="AA51" s="76"/>
      <c r="AB51" s="77"/>
      <c r="AC51" s="78"/>
      <c r="AD51" s="79"/>
      <c r="AE51" s="80"/>
      <c r="AF51" s="77"/>
      <c r="AG51" s="78"/>
      <c r="AH51" s="81"/>
      <c r="AI51" s="76"/>
      <c r="AJ51" s="77"/>
      <c r="AK51" s="78"/>
      <c r="AL51" s="79"/>
      <c r="AM51" s="80"/>
      <c r="AN51" s="77"/>
      <c r="AO51" s="78"/>
      <c r="AP51" s="79"/>
    </row>
    <row r="52" spans="2:43" ht="18" customHeight="1">
      <c r="B52" s="75"/>
      <c r="C52" s="76"/>
      <c r="D52" s="77"/>
      <c r="E52" s="78"/>
      <c r="F52" s="79"/>
      <c r="G52" s="80"/>
      <c r="H52" s="77"/>
      <c r="I52" s="78"/>
      <c r="J52" s="81"/>
      <c r="K52" s="76"/>
      <c r="L52" s="77"/>
      <c r="M52" s="78"/>
      <c r="N52" s="79"/>
      <c r="O52" s="80"/>
      <c r="P52" s="77"/>
      <c r="Q52" s="78"/>
      <c r="R52" s="81"/>
      <c r="S52" s="76"/>
      <c r="T52" s="77"/>
      <c r="U52" s="78"/>
      <c r="V52" s="79"/>
      <c r="W52" s="80"/>
      <c r="X52" s="77"/>
      <c r="Y52" s="78"/>
      <c r="Z52" s="81"/>
      <c r="AA52" s="76"/>
      <c r="AB52" s="77"/>
      <c r="AC52" s="78"/>
      <c r="AD52" s="79"/>
      <c r="AE52" s="80"/>
      <c r="AF52" s="77"/>
      <c r="AG52" s="78"/>
      <c r="AH52" s="81"/>
      <c r="AI52" s="76"/>
      <c r="AJ52" s="77"/>
      <c r="AK52" s="78"/>
      <c r="AL52" s="79"/>
      <c r="AM52" s="80"/>
      <c r="AN52" s="77"/>
      <c r="AO52" s="78"/>
      <c r="AP52" s="79"/>
    </row>
    <row r="53" spans="2:43" ht="18" customHeight="1">
      <c r="B53" s="75"/>
      <c r="C53" s="76"/>
      <c r="D53" s="77"/>
      <c r="E53" s="78"/>
      <c r="F53" s="79"/>
      <c r="G53" s="80"/>
      <c r="H53" s="77"/>
      <c r="I53" s="78"/>
      <c r="J53" s="81"/>
      <c r="K53" s="76"/>
      <c r="L53" s="77"/>
      <c r="M53" s="78"/>
      <c r="N53" s="79"/>
      <c r="O53" s="80"/>
      <c r="P53" s="77"/>
      <c r="Q53" s="78"/>
      <c r="R53" s="81"/>
      <c r="S53" s="76"/>
      <c r="T53" s="77"/>
      <c r="U53" s="78"/>
      <c r="V53" s="79"/>
      <c r="W53" s="80"/>
      <c r="X53" s="77"/>
      <c r="Y53" s="78"/>
      <c r="Z53" s="81"/>
      <c r="AA53" s="76"/>
      <c r="AB53" s="77"/>
      <c r="AC53" s="78"/>
      <c r="AD53" s="79"/>
      <c r="AE53" s="80"/>
      <c r="AF53" s="77"/>
      <c r="AG53" s="78"/>
      <c r="AH53" s="81"/>
      <c r="AI53" s="76"/>
      <c r="AJ53" s="77"/>
      <c r="AK53" s="78"/>
      <c r="AL53" s="79"/>
      <c r="AM53" s="80"/>
      <c r="AN53" s="77"/>
      <c r="AO53" s="78"/>
      <c r="AP53" s="79"/>
    </row>
    <row r="54" spans="2:43" ht="18" customHeight="1">
      <c r="B54" s="75"/>
      <c r="C54" s="76"/>
      <c r="D54" s="77"/>
      <c r="E54" s="78"/>
      <c r="F54" s="79"/>
      <c r="G54" s="80"/>
      <c r="H54" s="77"/>
      <c r="I54" s="78"/>
      <c r="J54" s="81"/>
      <c r="K54" s="76"/>
      <c r="L54" s="77"/>
      <c r="M54" s="78"/>
      <c r="N54" s="79"/>
      <c r="O54" s="80"/>
      <c r="P54" s="77"/>
      <c r="Q54" s="78"/>
      <c r="R54" s="81"/>
      <c r="S54" s="76"/>
      <c r="T54" s="77"/>
      <c r="U54" s="78"/>
      <c r="V54" s="79"/>
      <c r="W54" s="80"/>
      <c r="X54" s="77"/>
      <c r="Y54" s="78"/>
      <c r="Z54" s="81"/>
      <c r="AA54" s="76"/>
      <c r="AB54" s="77"/>
      <c r="AC54" s="78"/>
      <c r="AD54" s="79"/>
      <c r="AE54" s="80"/>
      <c r="AF54" s="77"/>
      <c r="AG54" s="78"/>
      <c r="AH54" s="81"/>
      <c r="AI54" s="76"/>
      <c r="AJ54" s="77"/>
      <c r="AK54" s="78"/>
      <c r="AL54" s="79"/>
      <c r="AM54" s="80"/>
      <c r="AN54" s="77"/>
      <c r="AO54" s="78"/>
      <c r="AP54" s="79"/>
    </row>
    <row r="55" spans="2:43" ht="18" customHeight="1">
      <c r="B55" s="75"/>
      <c r="C55" s="76"/>
      <c r="D55" s="77"/>
      <c r="E55" s="78"/>
      <c r="F55" s="79"/>
      <c r="G55" s="80"/>
      <c r="H55" s="77"/>
      <c r="I55" s="78"/>
      <c r="J55" s="81"/>
      <c r="K55" s="76"/>
      <c r="L55" s="77"/>
      <c r="M55" s="78"/>
      <c r="N55" s="79"/>
      <c r="O55" s="80"/>
      <c r="P55" s="77"/>
      <c r="Q55" s="78"/>
      <c r="R55" s="81"/>
      <c r="S55" s="76"/>
      <c r="T55" s="77"/>
      <c r="U55" s="78"/>
      <c r="V55" s="79"/>
      <c r="W55" s="80"/>
      <c r="X55" s="77"/>
      <c r="Y55" s="78"/>
      <c r="Z55" s="81"/>
      <c r="AA55" s="76"/>
      <c r="AB55" s="77"/>
      <c r="AC55" s="78"/>
      <c r="AD55" s="79"/>
      <c r="AE55" s="80"/>
      <c r="AF55" s="77"/>
      <c r="AG55" s="78"/>
      <c r="AH55" s="81"/>
      <c r="AI55" s="76"/>
      <c r="AJ55" s="77"/>
      <c r="AK55" s="78"/>
      <c r="AL55" s="79"/>
      <c r="AM55" s="80"/>
      <c r="AN55" s="77"/>
      <c r="AO55" s="78"/>
      <c r="AP55" s="79"/>
    </row>
    <row r="56" spans="2:43" ht="18" customHeight="1">
      <c r="B56" s="75"/>
      <c r="C56" s="76"/>
      <c r="D56" s="77"/>
      <c r="E56" s="78"/>
      <c r="F56" s="79"/>
      <c r="G56" s="80"/>
      <c r="H56" s="77"/>
      <c r="I56" s="78"/>
      <c r="J56" s="81"/>
      <c r="K56" s="76"/>
      <c r="L56" s="77"/>
      <c r="M56" s="78"/>
      <c r="N56" s="79"/>
      <c r="O56" s="80"/>
      <c r="P56" s="77"/>
      <c r="Q56" s="78"/>
      <c r="R56" s="81"/>
      <c r="S56" s="76"/>
      <c r="T56" s="77"/>
      <c r="U56" s="78"/>
      <c r="V56" s="79"/>
      <c r="W56" s="80"/>
      <c r="X56" s="77"/>
      <c r="Y56" s="78"/>
      <c r="Z56" s="81"/>
      <c r="AA56" s="76"/>
      <c r="AB56" s="77"/>
      <c r="AC56" s="78"/>
      <c r="AD56" s="79"/>
      <c r="AE56" s="80"/>
      <c r="AF56" s="77"/>
      <c r="AG56" s="78"/>
      <c r="AH56" s="81"/>
      <c r="AI56" s="76"/>
      <c r="AJ56" s="77"/>
      <c r="AK56" s="78"/>
      <c r="AL56" s="79"/>
      <c r="AM56" s="80"/>
      <c r="AN56" s="77"/>
      <c r="AO56" s="78"/>
      <c r="AP56" s="79"/>
    </row>
    <row r="57" spans="2:43" ht="18" customHeight="1">
      <c r="B57" s="75"/>
      <c r="C57" s="76"/>
      <c r="D57" s="77"/>
      <c r="E57" s="78"/>
      <c r="F57" s="79"/>
      <c r="G57" s="80"/>
      <c r="H57" s="77"/>
      <c r="I57" s="78"/>
      <c r="J57" s="81"/>
      <c r="K57" s="76"/>
      <c r="L57" s="77"/>
      <c r="M57" s="78"/>
      <c r="N57" s="79"/>
      <c r="O57" s="80"/>
      <c r="P57" s="77"/>
      <c r="Q57" s="78"/>
      <c r="R57" s="81"/>
      <c r="S57" s="76"/>
      <c r="T57" s="77"/>
      <c r="U57" s="78"/>
      <c r="V57" s="79"/>
      <c r="W57" s="80"/>
      <c r="X57" s="77"/>
      <c r="Y57" s="78"/>
      <c r="Z57" s="81"/>
      <c r="AA57" s="76"/>
      <c r="AB57" s="77"/>
      <c r="AC57" s="78"/>
      <c r="AD57" s="79"/>
      <c r="AE57" s="80"/>
      <c r="AF57" s="77"/>
      <c r="AG57" s="78"/>
      <c r="AH57" s="81"/>
      <c r="AI57" s="76"/>
      <c r="AJ57" s="77"/>
      <c r="AK57" s="78"/>
      <c r="AL57" s="79"/>
      <c r="AM57" s="80"/>
      <c r="AN57" s="77"/>
      <c r="AO57" s="78"/>
      <c r="AP57" s="79"/>
    </row>
    <row r="58" spans="2:43" ht="18" customHeight="1">
      <c r="B58" s="75"/>
      <c r="C58" s="76"/>
      <c r="D58" s="77"/>
      <c r="E58" s="78"/>
      <c r="F58" s="79"/>
      <c r="G58" s="80"/>
      <c r="H58" s="77"/>
      <c r="I58" s="78"/>
      <c r="J58" s="81"/>
      <c r="K58" s="76"/>
      <c r="L58" s="77"/>
      <c r="M58" s="78"/>
      <c r="N58" s="79"/>
      <c r="O58" s="80"/>
      <c r="P58" s="77"/>
      <c r="Q58" s="78"/>
      <c r="R58" s="81"/>
      <c r="S58" s="76"/>
      <c r="T58" s="77"/>
      <c r="U58" s="78"/>
      <c r="V58" s="79"/>
      <c r="W58" s="80"/>
      <c r="X58" s="77"/>
      <c r="Y58" s="78"/>
      <c r="Z58" s="81"/>
      <c r="AA58" s="76"/>
      <c r="AB58" s="77"/>
      <c r="AC58" s="78"/>
      <c r="AD58" s="79"/>
      <c r="AE58" s="80"/>
      <c r="AF58" s="77"/>
      <c r="AG58" s="78"/>
      <c r="AH58" s="81"/>
      <c r="AI58" s="76"/>
      <c r="AJ58" s="77"/>
      <c r="AK58" s="78"/>
      <c r="AL58" s="79"/>
      <c r="AM58" s="80"/>
      <c r="AN58" s="77"/>
      <c r="AO58" s="78"/>
      <c r="AP58" s="79"/>
    </row>
    <row r="59" spans="2:43" ht="18" customHeight="1">
      <c r="B59" s="75"/>
      <c r="C59" s="76"/>
      <c r="D59" s="77"/>
      <c r="E59" s="78"/>
      <c r="F59" s="79"/>
      <c r="G59" s="80"/>
      <c r="H59" s="77"/>
      <c r="I59" s="78"/>
      <c r="J59" s="81"/>
      <c r="K59" s="76"/>
      <c r="L59" s="77"/>
      <c r="M59" s="78"/>
      <c r="N59" s="79"/>
      <c r="O59" s="80"/>
      <c r="P59" s="77"/>
      <c r="Q59" s="78"/>
      <c r="R59" s="81"/>
      <c r="S59" s="76"/>
      <c r="T59" s="77"/>
      <c r="U59" s="78"/>
      <c r="V59" s="79"/>
      <c r="W59" s="80"/>
      <c r="X59" s="77"/>
      <c r="Y59" s="78"/>
      <c r="Z59" s="81"/>
      <c r="AA59" s="76"/>
      <c r="AB59" s="77"/>
      <c r="AC59" s="78"/>
      <c r="AD59" s="79"/>
      <c r="AE59" s="80"/>
      <c r="AF59" s="77"/>
      <c r="AG59" s="78"/>
      <c r="AH59" s="81"/>
      <c r="AI59" s="76"/>
      <c r="AJ59" s="77"/>
      <c r="AK59" s="78"/>
      <c r="AL59" s="79"/>
      <c r="AM59" s="80"/>
      <c r="AN59" s="77"/>
      <c r="AO59" s="78"/>
      <c r="AP59" s="79"/>
    </row>
    <row r="60" spans="2:43" ht="18" customHeight="1" thickBot="1">
      <c r="B60" s="82"/>
      <c r="C60" s="83"/>
      <c r="D60" s="84"/>
      <c r="E60" s="85"/>
      <c r="F60" s="86"/>
      <c r="G60" s="87"/>
      <c r="H60" s="84"/>
      <c r="I60" s="85"/>
      <c r="J60" s="88"/>
      <c r="K60" s="83"/>
      <c r="L60" s="84"/>
      <c r="M60" s="85"/>
      <c r="N60" s="86"/>
      <c r="O60" s="87"/>
      <c r="P60" s="84"/>
      <c r="Q60" s="85"/>
      <c r="R60" s="88"/>
      <c r="S60" s="83"/>
      <c r="T60" s="84"/>
      <c r="U60" s="85"/>
      <c r="V60" s="86"/>
      <c r="W60" s="87"/>
      <c r="X60" s="84"/>
      <c r="Y60" s="85"/>
      <c r="Z60" s="88"/>
      <c r="AA60" s="83"/>
      <c r="AB60" s="84"/>
      <c r="AC60" s="85"/>
      <c r="AD60" s="86"/>
      <c r="AE60" s="87"/>
      <c r="AF60" s="84"/>
      <c r="AG60" s="85"/>
      <c r="AH60" s="88"/>
      <c r="AI60" s="83"/>
      <c r="AJ60" s="84"/>
      <c r="AK60" s="85"/>
      <c r="AL60" s="86"/>
      <c r="AM60" s="87"/>
      <c r="AN60" s="84"/>
      <c r="AO60" s="85"/>
      <c r="AP60" s="86"/>
    </row>
    <row r="61" spans="2:43" ht="17.25" hidden="1" customHeight="1">
      <c r="B61" s="2"/>
      <c r="C61">
        <f>SUM(C11:C60)</f>
        <v>0</v>
      </c>
      <c r="E61">
        <f t="array" ref="E61">SUM(C11:C60*E11:E60)</f>
        <v>0</v>
      </c>
      <c r="F61">
        <f t="array" ref="F61">SUM(C11:C60*F11:F60)</f>
        <v>0</v>
      </c>
      <c r="G61">
        <f>SUM(G11:G60)</f>
        <v>0</v>
      </c>
      <c r="I61">
        <f t="array" ref="I61">SUM(G11:G60*I11:I60)</f>
        <v>0</v>
      </c>
      <c r="J61">
        <f t="array" ref="J61">SUM(G11:G60*J11:J60)</f>
        <v>0</v>
      </c>
      <c r="K61">
        <f>SUM(K11:K60)</f>
        <v>0</v>
      </c>
      <c r="M61">
        <f t="array" ref="M61">SUM(K11:K60*M11:M60)</f>
        <v>0</v>
      </c>
      <c r="N61">
        <f t="array" ref="N61">SUM(K11:K60*N11:N60)</f>
        <v>0</v>
      </c>
      <c r="O61">
        <f>SUM(O11:O60)</f>
        <v>0</v>
      </c>
      <c r="Q61">
        <f t="array" ref="Q61">SUM(O11:O60*Q11:Q60)</f>
        <v>0</v>
      </c>
      <c r="R61">
        <f t="array" ref="R61">SUM(O11:O60*R11:R60)</f>
        <v>0</v>
      </c>
      <c r="S61">
        <f>SUM(S11:S60)</f>
        <v>0</v>
      </c>
      <c r="U61">
        <f t="array" ref="U61">SUM(S11:S60*U11:U60)</f>
        <v>0</v>
      </c>
      <c r="V61">
        <f t="array" ref="V61">SUM(S11:S60*V11:V60)</f>
        <v>0</v>
      </c>
      <c r="W61">
        <f>SUM(W11:W60)</f>
        <v>0</v>
      </c>
      <c r="Y61">
        <f t="array" ref="Y61">SUM(W11:W60*Y11:Y60)</f>
        <v>0</v>
      </c>
      <c r="Z61">
        <f t="array" ref="Z61">SUM(W11:W60*Z11:Z60)</f>
        <v>0</v>
      </c>
      <c r="AA61">
        <f>SUM(AA11:AA60)</f>
        <v>0</v>
      </c>
      <c r="AC61">
        <f t="array" ref="AC61">SUM(AA11:AA60*AC11:AC60)</f>
        <v>0</v>
      </c>
      <c r="AD61">
        <f t="array" ref="AD61">SUM(AA11:AA60*AD11:AD60)</f>
        <v>0</v>
      </c>
      <c r="AE61">
        <f>SUM(AE11:AE60)</f>
        <v>0</v>
      </c>
      <c r="AG61">
        <f t="array" ref="AG61">SUM(AE11:AE60*AG11:AG60)</f>
        <v>0</v>
      </c>
      <c r="AH61">
        <f t="array" ref="AH61">SUM(AE11:AE60*AH11:AH60)</f>
        <v>0</v>
      </c>
      <c r="AI61">
        <f>SUM(AI11:AI60)</f>
        <v>0</v>
      </c>
      <c r="AK61">
        <f t="array" ref="AK61">SUM(AI11:AI60*AK11:AK60)</f>
        <v>0</v>
      </c>
      <c r="AL61">
        <f t="array" ref="AL61">SUM(AI11:AI60*AL11:AL60)</f>
        <v>0</v>
      </c>
      <c r="AM61">
        <f>SUM(AM11:AM60)</f>
        <v>0</v>
      </c>
      <c r="AO61">
        <f t="array" ref="AO61">SUM(AM11:AM60*AO11:AO60)</f>
        <v>0</v>
      </c>
      <c r="AP61">
        <f t="array" ref="AP61">SUM(AM11:AM60*AP11:AP60)</f>
        <v>0</v>
      </c>
    </row>
    <row r="62" spans="2:43" ht="38.25" hidden="1" customHeight="1">
      <c r="B62" s="2" t="s">
        <v>13</v>
      </c>
      <c r="F62">
        <f>IF(C61&gt;0,ROUND(F61/C61,0),0)</f>
        <v>0</v>
      </c>
      <c r="J62">
        <f>IF(G61&gt;0,ROUND(J61/G61,0),0)</f>
        <v>0</v>
      </c>
      <c r="N62">
        <f>IF(K61&gt;0,ROUND(N61/K61,0),0)</f>
        <v>0</v>
      </c>
      <c r="R62">
        <f>IF(O61&gt;0,ROUND(R61/O61,0),0)</f>
        <v>0</v>
      </c>
      <c r="V62">
        <f>IF(S61&gt;0,ROUND(V61/S61,0),0)</f>
        <v>0</v>
      </c>
      <c r="Z62">
        <f>IF(W61&gt;0,ROUND(Z61/W61,0),0)</f>
        <v>0</v>
      </c>
      <c r="AD62">
        <f>IF(AA61&gt;0,ROUND(AD61/AA61,0),0)</f>
        <v>0</v>
      </c>
      <c r="AH62">
        <f>IF(AE61&gt;0,ROUND(AH61/AE61,0),0)</f>
        <v>0</v>
      </c>
      <c r="AL62">
        <f>IF(AI61&gt;0,ROUND(AL61/AI61,0),0)</f>
        <v>0</v>
      </c>
      <c r="AP62">
        <f>IF(AM61&gt;0,ROUND(AP61/AM61,0),0)</f>
        <v>0</v>
      </c>
    </row>
    <row r="63" spans="2:43" ht="26.25" hidden="1" customHeight="1">
      <c r="B63" s="2" t="s">
        <v>25</v>
      </c>
      <c r="E63">
        <f t="array" ref="E63">SUM(C11:C60*D11:D60*E11:E60)*E9*$B$9</f>
        <v>0</v>
      </c>
      <c r="F63">
        <f t="array" ref="F63">SUM(C11:C60*D11:D60*F11:F60)*F9*0.85</f>
        <v>0</v>
      </c>
      <c r="I63">
        <f t="array" ref="I63">SUM(G11:G60*H11:H60*I11:I60)*I9*$B$9</f>
        <v>0</v>
      </c>
      <c r="J63">
        <f t="array" ref="J63">SUM(G11:G60*H11:H60*J11:J60)*J9*0.85</f>
        <v>0</v>
      </c>
      <c r="M63">
        <f t="array" ref="M63">SUM(K11:K60*L11:L60*M11:M60)*M9*$B$9</f>
        <v>0</v>
      </c>
      <c r="N63">
        <f t="array" ref="N63">SUM(K11:K60*L11:L60*N11:N60)*N9*0.85</f>
        <v>0</v>
      </c>
      <c r="Q63">
        <f t="array" ref="Q63">SUM(O11:O60*P11:P60*Q11:Q60)*Q9*$B$9</f>
        <v>0</v>
      </c>
      <c r="R63">
        <f t="array" ref="R63">SUM(O11:O60*P11:P60*R11:R60)*R9*0.85</f>
        <v>0</v>
      </c>
      <c r="U63">
        <f t="array" ref="U63">SUM(S11:S60*T11:T60*U11:U60)*U9*$B$9</f>
        <v>0</v>
      </c>
      <c r="V63">
        <f t="array" ref="V63">SUM(S11:S60*T11:T60*V11:V60)*V9*0.85</f>
        <v>0</v>
      </c>
      <c r="Y63">
        <f t="array" ref="Y63">SUM(W11:W60*X11:X60*Y11:Y60)*Y9*$B$9</f>
        <v>0</v>
      </c>
      <c r="Z63">
        <f t="array" ref="Z63">SUM(W11:W60*X11:X60*Z11:Z60)*Z9*0.85</f>
        <v>0</v>
      </c>
      <c r="AC63">
        <f t="array" ref="AC63">SUM(AA11:AA60*AB11:AB60*AC11:AC60)*AC9*$B$9</f>
        <v>0</v>
      </c>
      <c r="AD63">
        <f t="array" ref="AD63">SUM(AA11:AA60*AB11:AB60*AD11:AD60)*AD9*0.85</f>
        <v>0</v>
      </c>
      <c r="AG63">
        <f t="array" ref="AG63">SUM(AE11:AE60*AF11:AF60*AG11:AG60)*AG9*$B$9</f>
        <v>0</v>
      </c>
      <c r="AH63">
        <f t="array" ref="AH63">SUM(AE11:AE60*AF11:AF60*AH11:AH60)*AH9*0.85</f>
        <v>0</v>
      </c>
      <c r="AK63">
        <f t="array" ref="AK63">SUM(AI11:AI60*AJ11:AJ60*AK11:AK60)*AK9*$B$9</f>
        <v>0</v>
      </c>
      <c r="AL63">
        <f t="array" ref="AL63">SUM(AI11:AI60*AJ11:AJ60*AL11:AL60)*AL9*0.85</f>
        <v>0</v>
      </c>
      <c r="AO63">
        <f t="array" ref="AO63">SUM(AM11:AM60*AN11:AN60*AO11:AO60)*AO9*$B$9</f>
        <v>0</v>
      </c>
      <c r="AP63">
        <f t="array" ref="AP63">SUM(AM11:AM60*AN11:AN60*AP11:AP60)*AP9*0.85</f>
        <v>0</v>
      </c>
      <c r="AQ63">
        <f>SUM(C63:AP63)</f>
        <v>0</v>
      </c>
    </row>
    <row r="64" spans="2:43" hidden="1">
      <c r="AO64" t="s">
        <v>78</v>
      </c>
      <c r="AQ64">
        <f>E63+I63+M63+Q63+U63+Y63+AC63+AG63+AK63+AO63</f>
        <v>0</v>
      </c>
    </row>
    <row r="65" spans="2:43" hidden="1">
      <c r="AO65" t="s">
        <v>79</v>
      </c>
      <c r="AQ65">
        <f>F63+J63+N63+R63+V63+Z63+AD63+AH63+AL63+AP63</f>
        <v>0</v>
      </c>
    </row>
    <row r="66" spans="2:43" hidden="1">
      <c r="B66">
        <v>2008</v>
      </c>
    </row>
    <row r="67" spans="2:43" hidden="1">
      <c r="B67">
        <v>2009</v>
      </c>
    </row>
    <row r="68" spans="2:43" hidden="1">
      <c r="B68">
        <v>2010</v>
      </c>
    </row>
    <row r="69" spans="2:43" hidden="1">
      <c r="B69">
        <v>2011</v>
      </c>
    </row>
    <row r="70" spans="2:43" hidden="1">
      <c r="B70">
        <v>2012</v>
      </c>
    </row>
  </sheetData>
  <sheetProtection sheet="1" objects="1" scenarios="1" selectLockedCells="1"/>
  <mergeCells count="15">
    <mergeCell ref="B1:J1"/>
    <mergeCell ref="B3:J3"/>
    <mergeCell ref="B4:J4"/>
    <mergeCell ref="B2:J2"/>
    <mergeCell ref="S6:V7"/>
    <mergeCell ref="C6:F7"/>
    <mergeCell ref="G6:J7"/>
    <mergeCell ref="K6:N7"/>
    <mergeCell ref="O6:R7"/>
    <mergeCell ref="B5:J5"/>
    <mergeCell ref="AM6:AP7"/>
    <mergeCell ref="AI6:AL7"/>
    <mergeCell ref="AE6:AH7"/>
    <mergeCell ref="AA6:AD7"/>
    <mergeCell ref="W6:Z7"/>
  </mergeCells>
  <phoneticPr fontId="0" type="noConversion"/>
  <dataValidations count="1">
    <dataValidation type="list" allowBlank="1" showInputMessage="1" showErrorMessage="1" sqref="B7">
      <formula1>$B$66:$B$70</formula1>
    </dataValidation>
  </dataValidations>
  <pageMargins left="0.75" right="0.75" top="1" bottom="1" header="0.5" footer="0.5"/>
  <pageSetup scale="90" orientation="landscape" horizontalDpi="4294967293" verticalDpi="300" r:id="rId1"/>
  <headerFooter alignWithMargins="0">
    <oddHeader>&amp;CSupplemental Revenue Assistance (SURE) Program</oddHeader>
    <oddFooter>&amp;LTexas AgriLife Extension Service&amp;CJanuary 25, 2010 v3.0&amp;R&amp;D &amp;T Page &amp;P</oddFooter>
  </headerFooter>
  <rowBreaks count="1" manualBreakCount="1">
    <brk id="60" max="16383" man="1"/>
  </rowBreaks>
  <colBreaks count="3" manualBreakCount="3">
    <brk id="14" min="3" max="59" man="1"/>
    <brk id="26" min="3" max="59" man="1"/>
    <brk id="38" min="3" max="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autoPageBreaks="0" fitToPage="1"/>
  </sheetPr>
  <dimension ref="B1:AE40"/>
  <sheetViews>
    <sheetView showGridLines="0" showRowColHeaders="0" zoomScale="90" zoomScaleNormal="90" workbookViewId="0">
      <selection activeCell="C22" sqref="C22"/>
    </sheetView>
  </sheetViews>
  <sheetFormatPr defaultRowHeight="12.75"/>
  <cols>
    <col min="1" max="1" width="9.140625" style="94"/>
    <col min="2" max="2" width="53.28515625" style="94" customWidth="1"/>
    <col min="3" max="3" width="15.7109375" style="94" customWidth="1"/>
    <col min="4" max="4" width="5.7109375" style="94" hidden="1" customWidth="1"/>
    <col min="5" max="5" width="18.28515625" style="94" hidden="1" customWidth="1"/>
    <col min="6" max="6" width="5.7109375" style="94" hidden="1" customWidth="1"/>
    <col min="7" max="7" width="19" style="94" hidden="1" customWidth="1"/>
    <col min="8" max="16384" width="9.140625" style="94"/>
  </cols>
  <sheetData>
    <row r="1" spans="2:31" ht="81.75" customHeight="1">
      <c r="B1" s="209" t="s">
        <v>7</v>
      </c>
      <c r="C1" s="209"/>
      <c r="D1" s="90"/>
      <c r="E1" s="90"/>
      <c r="F1" s="90"/>
      <c r="G1" s="91"/>
      <c r="H1" s="91"/>
      <c r="I1" s="91"/>
      <c r="J1" s="91"/>
      <c r="K1" s="92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</row>
    <row r="2" spans="2:31" ht="30" customHeight="1">
      <c r="B2" s="207" t="str">
        <f>Intro!$B$22</f>
        <v>Version 5.0</v>
      </c>
      <c r="C2" s="207"/>
      <c r="D2" s="207"/>
      <c r="E2" s="90"/>
      <c r="F2" s="90"/>
      <c r="G2" s="91"/>
      <c r="H2" s="91"/>
      <c r="I2" s="91"/>
      <c r="J2" s="91"/>
      <c r="K2" s="92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</row>
    <row r="3" spans="2:31" ht="15" customHeight="1">
      <c r="B3" s="207">
        <f>Intro!$B$23</f>
        <v>40817</v>
      </c>
      <c r="C3" s="207"/>
      <c r="D3" s="207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</row>
    <row r="4" spans="2:31" ht="32.25" customHeight="1">
      <c r="B4" s="208" t="s">
        <v>86</v>
      </c>
      <c r="C4" s="208"/>
      <c r="D4" s="95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</row>
    <row r="5" spans="2:31" ht="26.25" customHeight="1" thickBot="1">
      <c r="B5" s="96" t="s">
        <v>95</v>
      </c>
      <c r="C5" s="97"/>
      <c r="D5" s="97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  <c r="AD5" s="93"/>
      <c r="AE5" s="93"/>
    </row>
    <row r="6" spans="2:31" ht="13.5" thickBot="1">
      <c r="B6" s="98" t="s">
        <v>83</v>
      </c>
      <c r="C6" s="97"/>
      <c r="D6" s="97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</row>
    <row r="7" spans="2:31" ht="21" customHeight="1" thickBot="1">
      <c r="B7" s="89" t="str">
        <f>IF(SURE!$B$7&lt;&gt;"",SURE!$B$7,"")</f>
        <v/>
      </c>
      <c r="C7" s="97"/>
      <c r="D7" s="176" t="s">
        <v>532</v>
      </c>
      <c r="E7" s="210" t="s">
        <v>534</v>
      </c>
      <c r="F7" s="211"/>
      <c r="G7" s="212"/>
      <c r="H7" s="93"/>
      <c r="I7" s="177">
        <f>IF(E7=J7,1,0)</f>
        <v>0</v>
      </c>
      <c r="J7" s="177" t="s">
        <v>533</v>
      </c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</row>
    <row r="8" spans="2:31">
      <c r="J8" s="178" t="s">
        <v>534</v>
      </c>
    </row>
    <row r="9" spans="2:31" ht="16.5" thickBot="1">
      <c r="B9" s="99" t="s">
        <v>73</v>
      </c>
      <c r="C9" s="165" t="s">
        <v>530</v>
      </c>
      <c r="E9" s="165" t="s">
        <v>228</v>
      </c>
      <c r="F9" s="166"/>
      <c r="G9" s="165" t="s">
        <v>229</v>
      </c>
    </row>
    <row r="10" spans="2:31">
      <c r="B10" s="100" t="s">
        <v>242</v>
      </c>
      <c r="C10" s="138">
        <f>ROUND(SURE!$Q$177,0)</f>
        <v>0</v>
      </c>
      <c r="E10" s="138">
        <f>ROUND(SURE!$AP$177,0)</f>
        <v>0</v>
      </c>
      <c r="G10" s="138">
        <f>ROUND(SURE!$AR$177,0)</f>
        <v>0</v>
      </c>
    </row>
    <row r="11" spans="2:31">
      <c r="B11" s="100" t="s">
        <v>66</v>
      </c>
      <c r="C11" s="139">
        <f>ROUND(SURE!$S$177,0)</f>
        <v>0</v>
      </c>
      <c r="E11" s="139">
        <f>ROUND(SURE!$S$177,0)</f>
        <v>0</v>
      </c>
      <c r="F11" s="93"/>
      <c r="G11" s="139">
        <f>ROUND(SURE!$S$177,0)</f>
        <v>0</v>
      </c>
    </row>
    <row r="12" spans="2:31" ht="13.5" thickBot="1">
      <c r="B12" s="100" t="s">
        <v>74</v>
      </c>
      <c r="C12" s="139">
        <f>ROUND(SURE!$T$177,0)</f>
        <v>0</v>
      </c>
      <c r="E12" s="139">
        <f>ROUND(SURE!$T$177,0)</f>
        <v>0</v>
      </c>
      <c r="F12" s="93"/>
      <c r="G12" s="139">
        <f>ROUND(SURE!$T$177,0)</f>
        <v>0</v>
      </c>
    </row>
    <row r="13" spans="2:31" ht="13.5" thickTop="1">
      <c r="C13" s="20"/>
      <c r="E13" s="20"/>
      <c r="F13" s="93"/>
      <c r="G13" s="20"/>
    </row>
    <row r="14" spans="2:31" ht="13.5" thickBot="1">
      <c r="B14" s="101" t="s">
        <v>75</v>
      </c>
      <c r="C14" s="140">
        <f>ROUND(SURE!$U$177,0)</f>
        <v>0</v>
      </c>
      <c r="E14" s="140">
        <f>ROUND(SURE!$AQ$177,0)</f>
        <v>0</v>
      </c>
      <c r="F14" s="93"/>
      <c r="G14" s="140">
        <f>ROUND(SURE!$AS$177,0)</f>
        <v>0</v>
      </c>
    </row>
    <row r="16" spans="2:31" ht="16.5" thickBot="1">
      <c r="B16" s="99" t="s">
        <v>76</v>
      </c>
      <c r="E16" s="179" t="s">
        <v>529</v>
      </c>
    </row>
    <row r="17" spans="2:7" ht="13.5" thickBot="1">
      <c r="B17" s="100" t="s">
        <v>68</v>
      </c>
      <c r="C17" s="138">
        <f>ROUND(SURE!$R$177,0)</f>
        <v>0</v>
      </c>
    </row>
    <row r="18" spans="2:7">
      <c r="B18" s="100" t="s">
        <v>522</v>
      </c>
      <c r="C18" s="139">
        <f>IF(G18&gt;0,ROUND(G18,0),ROUND(SURE!AJ128,0))</f>
        <v>0</v>
      </c>
      <c r="E18" s="94" t="s">
        <v>556</v>
      </c>
      <c r="G18" s="163">
        <v>0</v>
      </c>
    </row>
    <row r="19" spans="2:7">
      <c r="B19" s="100" t="s">
        <v>87</v>
      </c>
      <c r="C19" s="139">
        <f>IF(G19&gt;0,ROUND(G19*0.15,0),ROUND(DCP!$AQ$64*0.15,0))</f>
        <v>0</v>
      </c>
      <c r="E19" s="94" t="s">
        <v>555</v>
      </c>
      <c r="G19" s="141">
        <v>0</v>
      </c>
    </row>
    <row r="20" spans="2:7" ht="13.5" thickBot="1">
      <c r="B20" s="100" t="s">
        <v>77</v>
      </c>
      <c r="C20" s="139">
        <f>IF(G20&gt;0,ROUND(G20,0),ROUND(DCP!$AQ$65,0))</f>
        <v>0</v>
      </c>
      <c r="E20" s="94" t="s">
        <v>557</v>
      </c>
      <c r="G20" s="164">
        <v>0</v>
      </c>
    </row>
    <row r="21" spans="2:7">
      <c r="B21" s="100" t="s">
        <v>528</v>
      </c>
      <c r="C21" s="167">
        <f>-ROUND(SURE!AK128,0)</f>
        <v>0</v>
      </c>
    </row>
    <row r="22" spans="2:7">
      <c r="B22" s="100" t="s">
        <v>535</v>
      </c>
      <c r="C22" s="141">
        <v>0</v>
      </c>
    </row>
    <row r="23" spans="2:7">
      <c r="B23" s="100" t="s">
        <v>89</v>
      </c>
      <c r="C23" s="141">
        <v>0</v>
      </c>
    </row>
    <row r="24" spans="2:7">
      <c r="B24" s="100" t="s">
        <v>148</v>
      </c>
      <c r="C24" s="141">
        <v>0</v>
      </c>
    </row>
    <row r="25" spans="2:7">
      <c r="B25" s="100" t="s">
        <v>90</v>
      </c>
      <c r="C25" s="141">
        <v>0</v>
      </c>
    </row>
    <row r="26" spans="2:7" ht="13.5" thickBot="1">
      <c r="B26" s="100" t="s">
        <v>91</v>
      </c>
      <c r="C26" s="141">
        <v>0</v>
      </c>
    </row>
    <row r="27" spans="2:7" ht="13.5" thickTop="1">
      <c r="B27" s="102" t="s">
        <v>92</v>
      </c>
      <c r="C27" s="103"/>
    </row>
    <row r="28" spans="2:7">
      <c r="B28" s="100"/>
      <c r="C28" s="21"/>
    </row>
    <row r="29" spans="2:7">
      <c r="B29" s="101" t="s">
        <v>64</v>
      </c>
      <c r="C29" s="139">
        <f>ROUND(SUM(C17:C26),0)</f>
        <v>0</v>
      </c>
    </row>
    <row r="30" spans="2:7" ht="13.5" thickBot="1">
      <c r="B30" s="100"/>
      <c r="C30" s="21"/>
    </row>
    <row r="31" spans="2:7" ht="16.5" thickBot="1">
      <c r="B31" s="99" t="s">
        <v>531</v>
      </c>
      <c r="C31" s="142">
        <f>ROUND(IF($C$14&gt;$C$29,0.6*($C$14-$C$29),0),0)</f>
        <v>0</v>
      </c>
      <c r="E31" s="147">
        <f>ROUND(IF($E$14&gt;$C$29,0.6*($E$14-$C$29),0),0)</f>
        <v>0</v>
      </c>
      <c r="G31" s="147">
        <f>ROUND(IF($G$14&gt;$C$29,0.6*($G$14-$C$29),0),0)</f>
        <v>0</v>
      </c>
    </row>
    <row r="32" spans="2:7" ht="15.75">
      <c r="B32" s="99"/>
      <c r="C32" s="173"/>
      <c r="E32" s="173"/>
      <c r="G32" s="173"/>
    </row>
    <row r="33" spans="2:7" ht="24" customHeight="1" thickBot="1">
      <c r="B33" s="143"/>
      <c r="C33" s="173"/>
      <c r="E33" s="206" t="s">
        <v>241</v>
      </c>
      <c r="F33" s="206"/>
      <c r="G33" s="206"/>
    </row>
    <row r="34" spans="2:7" ht="16.5" thickBot="1">
      <c r="B34" s="143" t="s">
        <v>80</v>
      </c>
      <c r="C34" s="175">
        <f>MAX(C31:G31)</f>
        <v>0</v>
      </c>
      <c r="E34" s="174" t="s">
        <v>234</v>
      </c>
      <c r="G34" s="175">
        <f>C34-C31</f>
        <v>0</v>
      </c>
    </row>
    <row r="35" spans="2:7" ht="13.5" thickBot="1">
      <c r="B35" s="100"/>
    </row>
    <row r="36" spans="2:7" ht="16.5" thickBot="1">
      <c r="B36" s="169" t="s">
        <v>93</v>
      </c>
      <c r="C36" s="171">
        <v>1</v>
      </c>
      <c r="E36" s="172"/>
      <c r="F36" s="93"/>
      <c r="G36" s="173"/>
    </row>
    <row r="37" spans="2:7" ht="15.75" thickBot="1">
      <c r="B37" s="170"/>
    </row>
    <row r="38" spans="2:7" ht="18.75" thickBot="1">
      <c r="B38" s="170" t="s">
        <v>88</v>
      </c>
      <c r="C38" s="175">
        <f>ROUND(C36*C34,0)</f>
        <v>0</v>
      </c>
      <c r="D38" s="168"/>
      <c r="E38" s="174" t="s">
        <v>235</v>
      </c>
      <c r="G38" s="175">
        <f>C38-C36*C31</f>
        <v>0</v>
      </c>
    </row>
    <row r="39" spans="2:7">
      <c r="C39" s="137"/>
    </row>
    <row r="40" spans="2:7">
      <c r="C40" s="137"/>
    </row>
  </sheetData>
  <sheetProtection sheet="1" objects="1" scenarios="1" selectLockedCells="1"/>
  <mergeCells count="6">
    <mergeCell ref="E33:G33"/>
    <mergeCell ref="B3:D3"/>
    <mergeCell ref="B4:C4"/>
    <mergeCell ref="B1:C1"/>
    <mergeCell ref="B2:D2"/>
    <mergeCell ref="E7:G7"/>
  </mergeCells>
  <phoneticPr fontId="0" type="noConversion"/>
  <dataValidations count="1">
    <dataValidation type="list" allowBlank="1" showInputMessage="1" showErrorMessage="1" sqref="E7:G7">
      <formula1>$J$7:$J$8</formula1>
    </dataValidation>
  </dataValidations>
  <pageMargins left="0.75" right="0.75" top="1" bottom="1" header="0.5" footer="0.5"/>
  <pageSetup scale="83" orientation="landscape" horizontalDpi="4294967293" r:id="rId1"/>
  <headerFooter alignWithMargins="0">
    <oddHeader>&amp;CSupplemental Revenue Assistance (SURE) Program</oddHeader>
    <oddFooter>&amp;LTexas AgriLife Extension Service&amp;CJanuary 25, 2010 v3.0&amp;R&amp;D &amp;T 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F494"/>
  <sheetViews>
    <sheetView showGridLines="0" showRowColHeaders="0" workbookViewId="0"/>
  </sheetViews>
  <sheetFormatPr defaultRowHeight="12.75"/>
  <cols>
    <col min="1" max="1" width="4.7109375" customWidth="1"/>
    <col min="2" max="2" width="12.7109375" customWidth="1"/>
    <col min="3" max="3" width="4.7109375" customWidth="1"/>
    <col min="4" max="4" width="12.7109375" customWidth="1"/>
    <col min="5" max="5" width="4.7109375" customWidth="1"/>
    <col min="6" max="6" width="12.7109375" customWidth="1"/>
  </cols>
  <sheetData>
    <row r="1" spans="1:6" ht="15">
      <c r="A1" s="153" t="s">
        <v>264</v>
      </c>
    </row>
    <row r="3" spans="1:6">
      <c r="B3" t="s">
        <v>265</v>
      </c>
      <c r="D3" t="s">
        <v>266</v>
      </c>
      <c r="F3" t="s">
        <v>267</v>
      </c>
    </row>
    <row r="4" spans="1:6">
      <c r="B4" t="s">
        <v>268</v>
      </c>
      <c r="D4" t="s">
        <v>269</v>
      </c>
      <c r="F4" t="s">
        <v>270</v>
      </c>
    </row>
    <row r="5" spans="1:6">
      <c r="B5" t="s">
        <v>271</v>
      </c>
      <c r="D5" t="s">
        <v>272</v>
      </c>
      <c r="F5" t="s">
        <v>273</v>
      </c>
    </row>
    <row r="6" spans="1:6">
      <c r="B6" t="s">
        <v>274</v>
      </c>
      <c r="D6" t="s">
        <v>275</v>
      </c>
      <c r="F6" t="s">
        <v>276</v>
      </c>
    </row>
    <row r="7" spans="1:6">
      <c r="B7" t="s">
        <v>277</v>
      </c>
      <c r="D7" t="s">
        <v>278</v>
      </c>
      <c r="F7" t="s">
        <v>279</v>
      </c>
    </row>
    <row r="8" spans="1:6">
      <c r="B8" t="s">
        <v>280</v>
      </c>
      <c r="D8" t="s">
        <v>281</v>
      </c>
      <c r="F8" t="s">
        <v>282</v>
      </c>
    </row>
    <row r="9" spans="1:6">
      <c r="B9" t="s">
        <v>283</v>
      </c>
      <c r="D9" t="s">
        <v>284</v>
      </c>
      <c r="F9" t="s">
        <v>285</v>
      </c>
    </row>
    <row r="10" spans="1:6">
      <c r="B10" t="s">
        <v>286</v>
      </c>
      <c r="D10" t="s">
        <v>287</v>
      </c>
      <c r="F10" t="s">
        <v>288</v>
      </c>
    </row>
    <row r="11" spans="1:6">
      <c r="B11" t="s">
        <v>289</v>
      </c>
      <c r="D11" t="s">
        <v>290</v>
      </c>
      <c r="F11" t="s">
        <v>291</v>
      </c>
    </row>
    <row r="12" spans="1:6">
      <c r="B12" t="s">
        <v>292</v>
      </c>
      <c r="D12" t="s">
        <v>293</v>
      </c>
      <c r="F12" t="s">
        <v>294</v>
      </c>
    </row>
    <row r="13" spans="1:6">
      <c r="B13" t="s">
        <v>295</v>
      </c>
      <c r="D13" t="s">
        <v>296</v>
      </c>
      <c r="F13" t="s">
        <v>297</v>
      </c>
    </row>
    <row r="14" spans="1:6">
      <c r="B14" t="s">
        <v>298</v>
      </c>
      <c r="D14" t="s">
        <v>299</v>
      </c>
      <c r="F14" t="s">
        <v>300</v>
      </c>
    </row>
    <row r="15" spans="1:6">
      <c r="B15" t="s">
        <v>301</v>
      </c>
      <c r="D15" t="s">
        <v>302</v>
      </c>
      <c r="F15" t="s">
        <v>303</v>
      </c>
    </row>
    <row r="16" spans="1:6">
      <c r="B16" t="s">
        <v>304</v>
      </c>
      <c r="D16" t="s">
        <v>305</v>
      </c>
      <c r="F16" t="s">
        <v>306</v>
      </c>
    </row>
    <row r="17" spans="2:6">
      <c r="B17" t="s">
        <v>307</v>
      </c>
      <c r="D17" t="s">
        <v>308</v>
      </c>
      <c r="F17" t="s">
        <v>309</v>
      </c>
    </row>
    <row r="18" spans="2:6">
      <c r="B18" t="s">
        <v>310</v>
      </c>
      <c r="D18" t="s">
        <v>311</v>
      </c>
      <c r="F18" t="s">
        <v>312</v>
      </c>
    </row>
    <row r="19" spans="2:6">
      <c r="B19" t="s">
        <v>313</v>
      </c>
      <c r="D19" t="s">
        <v>314</v>
      </c>
      <c r="F19" t="s">
        <v>315</v>
      </c>
    </row>
    <row r="20" spans="2:6">
      <c r="B20" t="s">
        <v>316</v>
      </c>
      <c r="D20" t="s">
        <v>317</v>
      </c>
      <c r="F20" t="s">
        <v>318</v>
      </c>
    </row>
    <row r="21" spans="2:6">
      <c r="B21" t="s">
        <v>319</v>
      </c>
      <c r="D21" t="s">
        <v>320</v>
      </c>
      <c r="F21" t="s">
        <v>321</v>
      </c>
    </row>
    <row r="22" spans="2:6">
      <c r="B22" t="s">
        <v>322</v>
      </c>
      <c r="D22" t="s">
        <v>323</v>
      </c>
      <c r="F22" t="s">
        <v>324</v>
      </c>
    </row>
    <row r="23" spans="2:6">
      <c r="B23" t="s">
        <v>325</v>
      </c>
      <c r="D23" t="s">
        <v>326</v>
      </c>
      <c r="F23" t="s">
        <v>327</v>
      </c>
    </row>
    <row r="24" spans="2:6">
      <c r="B24" t="s">
        <v>328</v>
      </c>
      <c r="D24" t="s">
        <v>329</v>
      </c>
      <c r="F24" t="s">
        <v>330</v>
      </c>
    </row>
    <row r="25" spans="2:6">
      <c r="B25" t="s">
        <v>331</v>
      </c>
      <c r="D25" t="s">
        <v>332</v>
      </c>
      <c r="F25" t="s">
        <v>333</v>
      </c>
    </row>
    <row r="26" spans="2:6">
      <c r="B26" t="s">
        <v>334</v>
      </c>
      <c r="D26" t="s">
        <v>335</v>
      </c>
      <c r="F26" t="s">
        <v>336</v>
      </c>
    </row>
    <row r="27" spans="2:6">
      <c r="B27" t="s">
        <v>337</v>
      </c>
      <c r="D27" t="s">
        <v>338</v>
      </c>
      <c r="F27" t="s">
        <v>339</v>
      </c>
    </row>
    <row r="28" spans="2:6">
      <c r="B28" t="s">
        <v>340</v>
      </c>
      <c r="D28" t="s">
        <v>341</v>
      </c>
      <c r="F28" t="s">
        <v>342</v>
      </c>
    </row>
    <row r="29" spans="2:6">
      <c r="B29" t="s">
        <v>343</v>
      </c>
      <c r="D29" t="s">
        <v>344</v>
      </c>
      <c r="F29" t="s">
        <v>345</v>
      </c>
    </row>
    <row r="30" spans="2:6">
      <c r="B30" t="s">
        <v>346</v>
      </c>
      <c r="D30" t="s">
        <v>347</v>
      </c>
      <c r="F30" t="s">
        <v>348</v>
      </c>
    </row>
    <row r="31" spans="2:6">
      <c r="B31" t="s">
        <v>349</v>
      </c>
      <c r="D31" t="s">
        <v>350</v>
      </c>
      <c r="F31" t="s">
        <v>351</v>
      </c>
    </row>
    <row r="32" spans="2:6">
      <c r="B32" t="s">
        <v>352</v>
      </c>
      <c r="D32" t="s">
        <v>353</v>
      </c>
      <c r="F32" t="s">
        <v>354</v>
      </c>
    </row>
    <row r="33" spans="1:6">
      <c r="B33" t="s">
        <v>355</v>
      </c>
      <c r="D33" t="s">
        <v>356</v>
      </c>
      <c r="F33" t="s">
        <v>357</v>
      </c>
    </row>
    <row r="34" spans="1:6">
      <c r="B34" t="s">
        <v>358</v>
      </c>
      <c r="D34" t="s">
        <v>359</v>
      </c>
      <c r="F34" t="s">
        <v>360</v>
      </c>
    </row>
    <row r="35" spans="1:6">
      <c r="B35" t="s">
        <v>361</v>
      </c>
      <c r="D35" t="s">
        <v>362</v>
      </c>
      <c r="F35" t="s">
        <v>363</v>
      </c>
    </row>
    <row r="36" spans="1:6">
      <c r="B36" t="s">
        <v>364</v>
      </c>
      <c r="D36" t="s">
        <v>365</v>
      </c>
      <c r="F36" t="s">
        <v>366</v>
      </c>
    </row>
    <row r="37" spans="1:6">
      <c r="B37" t="s">
        <v>367</v>
      </c>
      <c r="D37" t="s">
        <v>368</v>
      </c>
      <c r="F37" t="s">
        <v>369</v>
      </c>
    </row>
    <row r="38" spans="1:6">
      <c r="B38" t="s">
        <v>370</v>
      </c>
    </row>
    <row r="40" spans="1:6" ht="15">
      <c r="A40" s="153" t="s">
        <v>371</v>
      </c>
    </row>
    <row r="42" spans="1:6">
      <c r="B42" t="s">
        <v>372</v>
      </c>
      <c r="D42" t="s">
        <v>373</v>
      </c>
      <c r="F42" t="s">
        <v>374</v>
      </c>
    </row>
    <row r="43" spans="1:6">
      <c r="B43" t="s">
        <v>375</v>
      </c>
      <c r="D43" t="s">
        <v>376</v>
      </c>
      <c r="F43" t="s">
        <v>377</v>
      </c>
    </row>
    <row r="44" spans="1:6">
      <c r="B44" t="s">
        <v>378</v>
      </c>
      <c r="D44" t="s">
        <v>379</v>
      </c>
      <c r="F44" t="s">
        <v>380</v>
      </c>
    </row>
    <row r="45" spans="1:6">
      <c r="B45" t="s">
        <v>381</v>
      </c>
      <c r="D45" t="s">
        <v>382</v>
      </c>
      <c r="F45" t="s">
        <v>383</v>
      </c>
    </row>
    <row r="46" spans="1:6">
      <c r="B46" t="s">
        <v>384</v>
      </c>
      <c r="D46" t="s">
        <v>385</v>
      </c>
      <c r="F46" t="s">
        <v>386</v>
      </c>
    </row>
    <row r="47" spans="1:6">
      <c r="B47" t="s">
        <v>387</v>
      </c>
      <c r="D47" t="s">
        <v>388</v>
      </c>
      <c r="F47" t="s">
        <v>389</v>
      </c>
    </row>
    <row r="48" spans="1:6">
      <c r="B48" t="s">
        <v>390</v>
      </c>
      <c r="D48" t="s">
        <v>391</v>
      </c>
      <c r="F48" t="s">
        <v>392</v>
      </c>
    </row>
    <row r="49" spans="1:6">
      <c r="B49" t="s">
        <v>393</v>
      </c>
      <c r="D49" t="s">
        <v>394</v>
      </c>
      <c r="F49" t="s">
        <v>395</v>
      </c>
    </row>
    <row r="50" spans="1:6">
      <c r="B50" t="s">
        <v>396</v>
      </c>
      <c r="D50" t="s">
        <v>397</v>
      </c>
      <c r="F50" t="s">
        <v>398</v>
      </c>
    </row>
    <row r="51" spans="1:6">
      <c r="B51" t="s">
        <v>399</v>
      </c>
      <c r="D51" t="s">
        <v>400</v>
      </c>
      <c r="F51" t="s">
        <v>401</v>
      </c>
    </row>
    <row r="52" spans="1:6">
      <c r="B52" t="s">
        <v>402</v>
      </c>
      <c r="D52" t="s">
        <v>403</v>
      </c>
      <c r="F52" t="s">
        <v>404</v>
      </c>
    </row>
    <row r="53" spans="1:6">
      <c r="B53" t="s">
        <v>405</v>
      </c>
      <c r="D53" t="s">
        <v>406</v>
      </c>
    </row>
    <row r="55" spans="1:6" ht="15">
      <c r="A55" s="153" t="s">
        <v>407</v>
      </c>
    </row>
    <row r="57" spans="1:6">
      <c r="B57" t="s">
        <v>266</v>
      </c>
      <c r="D57" t="s">
        <v>267</v>
      </c>
      <c r="F57" t="s">
        <v>271</v>
      </c>
    </row>
    <row r="58" spans="1:6">
      <c r="B58" t="s">
        <v>273</v>
      </c>
      <c r="D58" t="s">
        <v>278</v>
      </c>
      <c r="F58" t="s">
        <v>282</v>
      </c>
    </row>
    <row r="59" spans="1:6">
      <c r="B59" t="s">
        <v>283</v>
      </c>
      <c r="D59" t="s">
        <v>295</v>
      </c>
      <c r="F59" t="s">
        <v>296</v>
      </c>
    </row>
    <row r="60" spans="1:6">
      <c r="B60" t="s">
        <v>302</v>
      </c>
      <c r="D60" t="s">
        <v>305</v>
      </c>
      <c r="F60" t="s">
        <v>313</v>
      </c>
    </row>
    <row r="61" spans="1:6">
      <c r="B61" t="s">
        <v>318</v>
      </c>
      <c r="D61" t="s">
        <v>320</v>
      </c>
      <c r="F61" t="s">
        <v>321</v>
      </c>
    </row>
    <row r="62" spans="1:6">
      <c r="B62" t="s">
        <v>323</v>
      </c>
      <c r="D62" t="s">
        <v>408</v>
      </c>
      <c r="F62" t="s">
        <v>327</v>
      </c>
    </row>
    <row r="63" spans="1:6">
      <c r="B63" t="s">
        <v>329</v>
      </c>
      <c r="D63" t="s">
        <v>335</v>
      </c>
      <c r="F63" t="s">
        <v>342</v>
      </c>
    </row>
    <row r="64" spans="1:6">
      <c r="B64" t="s">
        <v>346</v>
      </c>
      <c r="D64" t="s">
        <v>349</v>
      </c>
      <c r="F64" t="s">
        <v>353</v>
      </c>
    </row>
    <row r="65" spans="1:6">
      <c r="B65" t="s">
        <v>354</v>
      </c>
      <c r="D65" t="s">
        <v>359</v>
      </c>
      <c r="F65" t="s">
        <v>360</v>
      </c>
    </row>
    <row r="66" spans="1:6">
      <c r="B66" t="s">
        <v>364</v>
      </c>
      <c r="D66" t="s">
        <v>366</v>
      </c>
      <c r="F66" t="s">
        <v>368</v>
      </c>
    </row>
    <row r="67" spans="1:6">
      <c r="B67" t="s">
        <v>409</v>
      </c>
      <c r="D67" t="s">
        <v>370</v>
      </c>
    </row>
    <row r="69" spans="1:6" ht="15">
      <c r="A69" s="153" t="s">
        <v>410</v>
      </c>
    </row>
    <row r="71" spans="1:6">
      <c r="B71" t="s">
        <v>265</v>
      </c>
      <c r="D71" t="s">
        <v>411</v>
      </c>
      <c r="F71" t="s">
        <v>412</v>
      </c>
    </row>
    <row r="72" spans="1:6">
      <c r="B72" t="s">
        <v>372</v>
      </c>
      <c r="D72" t="s">
        <v>268</v>
      </c>
      <c r="F72" t="s">
        <v>373</v>
      </c>
    </row>
    <row r="73" spans="1:6">
      <c r="B73" t="s">
        <v>270</v>
      </c>
      <c r="D73" t="s">
        <v>413</v>
      </c>
      <c r="F73" t="s">
        <v>272</v>
      </c>
    </row>
    <row r="74" spans="1:6">
      <c r="B74" t="s">
        <v>414</v>
      </c>
      <c r="D74" t="s">
        <v>274</v>
      </c>
      <c r="F74" t="s">
        <v>275</v>
      </c>
    </row>
    <row r="75" spans="1:6">
      <c r="B75" t="s">
        <v>276</v>
      </c>
      <c r="D75" t="s">
        <v>277</v>
      </c>
      <c r="F75" t="s">
        <v>374</v>
      </c>
    </row>
    <row r="76" spans="1:6">
      <c r="B76" t="s">
        <v>375</v>
      </c>
      <c r="D76" t="s">
        <v>279</v>
      </c>
      <c r="F76" t="s">
        <v>281</v>
      </c>
    </row>
    <row r="77" spans="1:6">
      <c r="B77" t="s">
        <v>415</v>
      </c>
      <c r="D77" t="s">
        <v>376</v>
      </c>
      <c r="F77" t="s">
        <v>377</v>
      </c>
    </row>
    <row r="78" spans="1:6">
      <c r="B78" t="s">
        <v>416</v>
      </c>
      <c r="D78" t="s">
        <v>417</v>
      </c>
      <c r="F78" t="s">
        <v>418</v>
      </c>
    </row>
    <row r="79" spans="1:6">
      <c r="B79" t="s">
        <v>419</v>
      </c>
      <c r="D79" t="s">
        <v>420</v>
      </c>
      <c r="F79" t="s">
        <v>286</v>
      </c>
    </row>
    <row r="80" spans="1:6">
      <c r="B80" t="s">
        <v>421</v>
      </c>
      <c r="D80" t="s">
        <v>287</v>
      </c>
      <c r="F80" t="s">
        <v>378</v>
      </c>
    </row>
    <row r="81" spans="2:6">
      <c r="B81" t="s">
        <v>422</v>
      </c>
      <c r="D81" t="s">
        <v>289</v>
      </c>
      <c r="F81" t="s">
        <v>290</v>
      </c>
    </row>
    <row r="82" spans="2:6">
      <c r="B82" t="s">
        <v>423</v>
      </c>
      <c r="D82" t="s">
        <v>379</v>
      </c>
      <c r="F82" t="s">
        <v>424</v>
      </c>
    </row>
    <row r="83" spans="2:6">
      <c r="B83" t="s">
        <v>291</v>
      </c>
      <c r="D83" t="s">
        <v>425</v>
      </c>
      <c r="F83" t="s">
        <v>381</v>
      </c>
    </row>
    <row r="84" spans="2:6">
      <c r="B84" t="s">
        <v>292</v>
      </c>
      <c r="D84" t="s">
        <v>293</v>
      </c>
      <c r="F84" t="s">
        <v>294</v>
      </c>
    </row>
    <row r="85" spans="2:6">
      <c r="B85" t="s">
        <v>426</v>
      </c>
      <c r="D85" t="s">
        <v>382</v>
      </c>
      <c r="F85" t="s">
        <v>427</v>
      </c>
    </row>
    <row r="86" spans="2:6">
      <c r="B86" t="s">
        <v>297</v>
      </c>
      <c r="D86" t="s">
        <v>428</v>
      </c>
      <c r="F86" t="s">
        <v>383</v>
      </c>
    </row>
    <row r="87" spans="2:6">
      <c r="B87" t="s">
        <v>298</v>
      </c>
      <c r="D87" t="s">
        <v>299</v>
      </c>
      <c r="F87" t="s">
        <v>300</v>
      </c>
    </row>
    <row r="88" spans="2:6">
      <c r="B88" t="s">
        <v>429</v>
      </c>
      <c r="D88" t="s">
        <v>384</v>
      </c>
      <c r="F88" t="s">
        <v>430</v>
      </c>
    </row>
    <row r="89" spans="2:6">
      <c r="B89" t="s">
        <v>301</v>
      </c>
      <c r="D89" t="s">
        <v>431</v>
      </c>
      <c r="F89" t="s">
        <v>432</v>
      </c>
    </row>
    <row r="90" spans="2:6">
      <c r="B90" t="s">
        <v>433</v>
      </c>
      <c r="D90" t="s">
        <v>306</v>
      </c>
      <c r="F90" t="s">
        <v>385</v>
      </c>
    </row>
    <row r="91" spans="2:6">
      <c r="B91" t="s">
        <v>307</v>
      </c>
      <c r="D91" t="s">
        <v>308</v>
      </c>
      <c r="F91" t="s">
        <v>386</v>
      </c>
    </row>
    <row r="92" spans="2:6">
      <c r="B92" t="s">
        <v>434</v>
      </c>
      <c r="D92" t="s">
        <v>387</v>
      </c>
      <c r="F92" t="s">
        <v>435</v>
      </c>
    </row>
    <row r="93" spans="2:6">
      <c r="B93" t="s">
        <v>388</v>
      </c>
      <c r="D93" t="s">
        <v>436</v>
      </c>
      <c r="F93" t="s">
        <v>312</v>
      </c>
    </row>
    <row r="94" spans="2:6">
      <c r="B94" t="s">
        <v>314</v>
      </c>
      <c r="D94" t="s">
        <v>389</v>
      </c>
      <c r="F94" t="s">
        <v>315</v>
      </c>
    </row>
    <row r="95" spans="2:6">
      <c r="B95" t="s">
        <v>316</v>
      </c>
      <c r="D95" t="s">
        <v>437</v>
      </c>
      <c r="F95" t="s">
        <v>438</v>
      </c>
    </row>
    <row r="96" spans="2:6">
      <c r="B96" t="s">
        <v>317</v>
      </c>
      <c r="D96" t="s">
        <v>390</v>
      </c>
      <c r="F96" t="s">
        <v>439</v>
      </c>
    </row>
    <row r="97" spans="2:6">
      <c r="B97" t="s">
        <v>322</v>
      </c>
      <c r="D97" t="s">
        <v>440</v>
      </c>
      <c r="F97" t="s">
        <v>324</v>
      </c>
    </row>
    <row r="98" spans="2:6">
      <c r="B98" t="s">
        <v>441</v>
      </c>
      <c r="D98" t="s">
        <v>442</v>
      </c>
      <c r="F98" t="s">
        <v>443</v>
      </c>
    </row>
    <row r="99" spans="2:6">
      <c r="B99" t="s">
        <v>328</v>
      </c>
      <c r="D99" t="s">
        <v>391</v>
      </c>
      <c r="F99" t="s">
        <v>330</v>
      </c>
    </row>
    <row r="100" spans="2:6">
      <c r="B100" t="s">
        <v>331</v>
      </c>
      <c r="D100" t="s">
        <v>332</v>
      </c>
      <c r="F100" t="s">
        <v>334</v>
      </c>
    </row>
    <row r="101" spans="2:6">
      <c r="B101" t="s">
        <v>393</v>
      </c>
      <c r="D101" t="s">
        <v>444</v>
      </c>
      <c r="F101" t="s">
        <v>336</v>
      </c>
    </row>
    <row r="102" spans="2:6">
      <c r="B102" t="s">
        <v>337</v>
      </c>
      <c r="D102" t="s">
        <v>445</v>
      </c>
      <c r="F102" t="s">
        <v>340</v>
      </c>
    </row>
    <row r="103" spans="2:6">
      <c r="B103" t="s">
        <v>446</v>
      </c>
      <c r="D103" t="s">
        <v>343</v>
      </c>
      <c r="F103" t="s">
        <v>447</v>
      </c>
    </row>
    <row r="104" spans="2:6">
      <c r="B104" t="s">
        <v>394</v>
      </c>
      <c r="D104" t="s">
        <v>448</v>
      </c>
      <c r="F104" t="s">
        <v>345</v>
      </c>
    </row>
    <row r="105" spans="2:6">
      <c r="B105" t="s">
        <v>449</v>
      </c>
      <c r="D105" t="s">
        <v>395</v>
      </c>
      <c r="F105" t="s">
        <v>450</v>
      </c>
    </row>
    <row r="106" spans="2:6">
      <c r="B106" t="s">
        <v>396</v>
      </c>
      <c r="D106" t="s">
        <v>451</v>
      </c>
      <c r="F106" t="s">
        <v>397</v>
      </c>
    </row>
    <row r="107" spans="2:6">
      <c r="B107" t="s">
        <v>398</v>
      </c>
      <c r="D107" t="s">
        <v>452</v>
      </c>
      <c r="F107" t="s">
        <v>348</v>
      </c>
    </row>
    <row r="108" spans="2:6">
      <c r="B108" t="s">
        <v>453</v>
      </c>
      <c r="D108" t="s">
        <v>350</v>
      </c>
      <c r="F108" t="s">
        <v>351</v>
      </c>
    </row>
    <row r="109" spans="2:6">
      <c r="B109" t="s">
        <v>454</v>
      </c>
      <c r="D109" t="s">
        <v>455</v>
      </c>
      <c r="F109" t="s">
        <v>456</v>
      </c>
    </row>
    <row r="110" spans="2:6">
      <c r="B110" t="s">
        <v>457</v>
      </c>
      <c r="D110" t="s">
        <v>400</v>
      </c>
      <c r="F110" t="s">
        <v>458</v>
      </c>
    </row>
    <row r="111" spans="2:6">
      <c r="B111" t="s">
        <v>459</v>
      </c>
      <c r="D111" t="s">
        <v>401</v>
      </c>
      <c r="F111" t="s">
        <v>355</v>
      </c>
    </row>
    <row r="112" spans="2:6">
      <c r="B112" t="s">
        <v>460</v>
      </c>
      <c r="D112" t="s">
        <v>402</v>
      </c>
      <c r="F112" t="s">
        <v>461</v>
      </c>
    </row>
    <row r="113" spans="1:6">
      <c r="B113" t="s">
        <v>357</v>
      </c>
      <c r="D113" t="s">
        <v>358</v>
      </c>
      <c r="F113" t="s">
        <v>462</v>
      </c>
    </row>
    <row r="114" spans="1:6">
      <c r="B114" t="s">
        <v>463</v>
      </c>
      <c r="D114" t="s">
        <v>361</v>
      </c>
      <c r="F114" t="s">
        <v>362</v>
      </c>
    </row>
    <row r="115" spans="1:6">
      <c r="B115" t="s">
        <v>464</v>
      </c>
      <c r="D115" t="s">
        <v>363</v>
      </c>
      <c r="F115" t="s">
        <v>365</v>
      </c>
    </row>
    <row r="116" spans="1:6">
      <c r="B116" t="s">
        <v>403</v>
      </c>
      <c r="D116" t="s">
        <v>404</v>
      </c>
      <c r="F116" t="s">
        <v>405</v>
      </c>
    </row>
    <row r="117" spans="1:6">
      <c r="B117" t="s">
        <v>367</v>
      </c>
      <c r="D117" t="s">
        <v>406</v>
      </c>
      <c r="F117" t="s">
        <v>465</v>
      </c>
    </row>
    <row r="119" spans="1:6" ht="15">
      <c r="A119" s="153" t="s">
        <v>466</v>
      </c>
    </row>
    <row r="121" spans="1:6">
      <c r="B121" t="s">
        <v>265</v>
      </c>
      <c r="D121" t="s">
        <v>411</v>
      </c>
      <c r="F121" t="s">
        <v>412</v>
      </c>
    </row>
    <row r="122" spans="1:6">
      <c r="B122" t="s">
        <v>372</v>
      </c>
      <c r="D122" t="s">
        <v>373</v>
      </c>
      <c r="F122" t="s">
        <v>270</v>
      </c>
    </row>
    <row r="123" spans="1:6">
      <c r="B123" t="s">
        <v>413</v>
      </c>
      <c r="D123" t="s">
        <v>272</v>
      </c>
      <c r="F123" t="s">
        <v>414</v>
      </c>
    </row>
    <row r="124" spans="1:6">
      <c r="B124" t="s">
        <v>274</v>
      </c>
      <c r="D124" t="s">
        <v>275</v>
      </c>
      <c r="F124" t="s">
        <v>277</v>
      </c>
    </row>
    <row r="125" spans="1:6">
      <c r="B125" t="s">
        <v>374</v>
      </c>
      <c r="D125" t="s">
        <v>375</v>
      </c>
      <c r="F125" t="s">
        <v>279</v>
      </c>
    </row>
    <row r="126" spans="1:6">
      <c r="B126" t="s">
        <v>281</v>
      </c>
      <c r="D126" t="s">
        <v>415</v>
      </c>
      <c r="F126" t="s">
        <v>376</v>
      </c>
    </row>
    <row r="127" spans="1:6">
      <c r="B127" t="s">
        <v>377</v>
      </c>
      <c r="D127" t="s">
        <v>416</v>
      </c>
      <c r="F127" t="s">
        <v>417</v>
      </c>
    </row>
    <row r="128" spans="1:6">
      <c r="B128" t="s">
        <v>418</v>
      </c>
      <c r="D128" t="s">
        <v>419</v>
      </c>
      <c r="F128" t="s">
        <v>420</v>
      </c>
    </row>
    <row r="129" spans="2:6">
      <c r="B129" t="s">
        <v>286</v>
      </c>
      <c r="D129" t="s">
        <v>421</v>
      </c>
      <c r="F129" t="s">
        <v>378</v>
      </c>
    </row>
    <row r="130" spans="2:6">
      <c r="B130" t="s">
        <v>422</v>
      </c>
      <c r="D130" t="s">
        <v>289</v>
      </c>
      <c r="F130" t="s">
        <v>290</v>
      </c>
    </row>
    <row r="131" spans="2:6">
      <c r="B131" t="s">
        <v>423</v>
      </c>
      <c r="D131" t="s">
        <v>379</v>
      </c>
      <c r="F131" t="s">
        <v>424</v>
      </c>
    </row>
    <row r="132" spans="2:6">
      <c r="B132" t="s">
        <v>291</v>
      </c>
      <c r="D132" t="s">
        <v>425</v>
      </c>
      <c r="F132" t="s">
        <v>381</v>
      </c>
    </row>
    <row r="133" spans="2:6">
      <c r="B133" t="s">
        <v>292</v>
      </c>
      <c r="D133" t="s">
        <v>293</v>
      </c>
      <c r="F133" t="s">
        <v>426</v>
      </c>
    </row>
    <row r="134" spans="2:6">
      <c r="B134" t="s">
        <v>382</v>
      </c>
      <c r="D134" t="s">
        <v>427</v>
      </c>
      <c r="F134" t="s">
        <v>297</v>
      </c>
    </row>
    <row r="135" spans="2:6">
      <c r="B135" t="s">
        <v>428</v>
      </c>
      <c r="D135" t="s">
        <v>383</v>
      </c>
      <c r="F135" t="s">
        <v>298</v>
      </c>
    </row>
    <row r="136" spans="2:6">
      <c r="B136" t="s">
        <v>299</v>
      </c>
      <c r="D136" t="s">
        <v>300</v>
      </c>
      <c r="F136" t="s">
        <v>429</v>
      </c>
    </row>
    <row r="137" spans="2:6">
      <c r="B137" t="s">
        <v>384</v>
      </c>
      <c r="D137" t="s">
        <v>430</v>
      </c>
      <c r="F137" t="s">
        <v>431</v>
      </c>
    </row>
    <row r="138" spans="2:6">
      <c r="B138" t="s">
        <v>432</v>
      </c>
      <c r="D138" t="s">
        <v>433</v>
      </c>
      <c r="F138" t="s">
        <v>306</v>
      </c>
    </row>
    <row r="139" spans="2:6">
      <c r="B139" t="s">
        <v>385</v>
      </c>
      <c r="D139" t="s">
        <v>307</v>
      </c>
      <c r="F139" t="s">
        <v>386</v>
      </c>
    </row>
    <row r="140" spans="2:6">
      <c r="B140" t="s">
        <v>434</v>
      </c>
      <c r="D140" t="s">
        <v>387</v>
      </c>
      <c r="F140" t="s">
        <v>435</v>
      </c>
    </row>
    <row r="141" spans="2:6">
      <c r="B141" t="s">
        <v>388</v>
      </c>
      <c r="D141" t="s">
        <v>436</v>
      </c>
      <c r="F141" t="s">
        <v>312</v>
      </c>
    </row>
    <row r="142" spans="2:6">
      <c r="B142" t="s">
        <v>314</v>
      </c>
      <c r="D142" t="s">
        <v>389</v>
      </c>
      <c r="F142" t="s">
        <v>315</v>
      </c>
    </row>
    <row r="143" spans="2:6">
      <c r="B143" t="s">
        <v>316</v>
      </c>
      <c r="D143" t="s">
        <v>437</v>
      </c>
      <c r="F143" t="s">
        <v>438</v>
      </c>
    </row>
    <row r="144" spans="2:6">
      <c r="B144" t="s">
        <v>317</v>
      </c>
      <c r="D144" t="s">
        <v>390</v>
      </c>
      <c r="F144" t="s">
        <v>439</v>
      </c>
    </row>
    <row r="145" spans="2:6">
      <c r="B145" t="s">
        <v>322</v>
      </c>
      <c r="D145" t="s">
        <v>440</v>
      </c>
      <c r="F145" t="s">
        <v>324</v>
      </c>
    </row>
    <row r="146" spans="2:6">
      <c r="B146" t="s">
        <v>441</v>
      </c>
      <c r="D146" t="s">
        <v>442</v>
      </c>
      <c r="F146" t="s">
        <v>443</v>
      </c>
    </row>
    <row r="147" spans="2:6">
      <c r="B147" t="s">
        <v>328</v>
      </c>
      <c r="D147" t="s">
        <v>391</v>
      </c>
      <c r="F147" t="s">
        <v>331</v>
      </c>
    </row>
    <row r="148" spans="2:6">
      <c r="B148" t="s">
        <v>332</v>
      </c>
      <c r="D148" t="s">
        <v>334</v>
      </c>
      <c r="F148" t="s">
        <v>393</v>
      </c>
    </row>
    <row r="149" spans="2:6">
      <c r="B149" t="s">
        <v>444</v>
      </c>
      <c r="D149" t="s">
        <v>336</v>
      </c>
      <c r="F149" t="s">
        <v>337</v>
      </c>
    </row>
    <row r="150" spans="2:6">
      <c r="B150" t="s">
        <v>445</v>
      </c>
      <c r="D150" t="s">
        <v>446</v>
      </c>
      <c r="F150" t="s">
        <v>343</v>
      </c>
    </row>
    <row r="151" spans="2:6">
      <c r="B151" t="s">
        <v>447</v>
      </c>
      <c r="D151" t="s">
        <v>394</v>
      </c>
      <c r="F151" t="s">
        <v>448</v>
      </c>
    </row>
    <row r="152" spans="2:6">
      <c r="B152" t="s">
        <v>345</v>
      </c>
      <c r="D152" t="s">
        <v>449</v>
      </c>
      <c r="F152" t="s">
        <v>395</v>
      </c>
    </row>
    <row r="153" spans="2:6">
      <c r="B153" t="s">
        <v>450</v>
      </c>
      <c r="D153" t="s">
        <v>396</v>
      </c>
      <c r="F153" t="s">
        <v>451</v>
      </c>
    </row>
    <row r="154" spans="2:6">
      <c r="B154" t="s">
        <v>397</v>
      </c>
      <c r="D154" t="s">
        <v>398</v>
      </c>
      <c r="F154" t="s">
        <v>452</v>
      </c>
    </row>
    <row r="155" spans="2:6">
      <c r="B155" t="s">
        <v>348</v>
      </c>
      <c r="D155" t="s">
        <v>453</v>
      </c>
      <c r="F155" t="s">
        <v>350</v>
      </c>
    </row>
    <row r="156" spans="2:6">
      <c r="B156" t="s">
        <v>351</v>
      </c>
      <c r="D156" t="s">
        <v>454</v>
      </c>
      <c r="F156" t="s">
        <v>455</v>
      </c>
    </row>
    <row r="157" spans="2:6">
      <c r="B157" t="s">
        <v>456</v>
      </c>
      <c r="D157" t="s">
        <v>457</v>
      </c>
      <c r="F157" t="s">
        <v>400</v>
      </c>
    </row>
    <row r="158" spans="2:6">
      <c r="B158" t="s">
        <v>458</v>
      </c>
      <c r="D158" t="s">
        <v>459</v>
      </c>
      <c r="F158" t="s">
        <v>401</v>
      </c>
    </row>
    <row r="159" spans="2:6">
      <c r="B159" t="s">
        <v>355</v>
      </c>
      <c r="D159" t="s">
        <v>460</v>
      </c>
      <c r="F159" t="s">
        <v>402</v>
      </c>
    </row>
    <row r="160" spans="2:6">
      <c r="B160" t="s">
        <v>461</v>
      </c>
      <c r="D160" t="s">
        <v>357</v>
      </c>
      <c r="F160" t="s">
        <v>358</v>
      </c>
    </row>
    <row r="161" spans="1:6">
      <c r="B161" t="s">
        <v>462</v>
      </c>
      <c r="D161" t="s">
        <v>463</v>
      </c>
      <c r="F161" t="s">
        <v>361</v>
      </c>
    </row>
    <row r="162" spans="1:6">
      <c r="B162" t="s">
        <v>464</v>
      </c>
      <c r="D162" t="s">
        <v>403</v>
      </c>
      <c r="F162" t="s">
        <v>404</v>
      </c>
    </row>
    <row r="163" spans="1:6">
      <c r="B163" t="s">
        <v>405</v>
      </c>
      <c r="D163" t="s">
        <v>367</v>
      </c>
      <c r="F163" t="s">
        <v>406</v>
      </c>
    </row>
    <row r="164" spans="1:6">
      <c r="B164" t="s">
        <v>465</v>
      </c>
    </row>
    <row r="166" spans="1:6" ht="15">
      <c r="A166" s="153" t="s">
        <v>467</v>
      </c>
    </row>
    <row r="168" spans="1:6">
      <c r="B168" t="s">
        <v>266</v>
      </c>
      <c r="D168" t="s">
        <v>267</v>
      </c>
      <c r="F168" t="s">
        <v>268</v>
      </c>
    </row>
    <row r="169" spans="1:6">
      <c r="B169" t="s">
        <v>271</v>
      </c>
      <c r="D169" t="s">
        <v>273</v>
      </c>
      <c r="F169" t="s">
        <v>276</v>
      </c>
    </row>
    <row r="170" spans="1:6">
      <c r="B170" t="s">
        <v>278</v>
      </c>
      <c r="D170" t="s">
        <v>282</v>
      </c>
      <c r="F170" t="s">
        <v>283</v>
      </c>
    </row>
    <row r="171" spans="1:6">
      <c r="B171" t="s">
        <v>287</v>
      </c>
      <c r="D171" t="s">
        <v>294</v>
      </c>
      <c r="F171" t="s">
        <v>295</v>
      </c>
    </row>
    <row r="172" spans="1:6">
      <c r="B172" t="s">
        <v>296</v>
      </c>
      <c r="D172" t="s">
        <v>301</v>
      </c>
      <c r="F172" t="s">
        <v>302</v>
      </c>
    </row>
    <row r="173" spans="1:6">
      <c r="B173" t="s">
        <v>305</v>
      </c>
      <c r="D173" t="s">
        <v>308</v>
      </c>
      <c r="F173" t="s">
        <v>313</v>
      </c>
    </row>
    <row r="174" spans="1:6">
      <c r="B174" t="s">
        <v>318</v>
      </c>
      <c r="D174" t="s">
        <v>320</v>
      </c>
      <c r="F174" t="s">
        <v>321</v>
      </c>
    </row>
    <row r="175" spans="1:6">
      <c r="B175" t="s">
        <v>323</v>
      </c>
      <c r="D175" t="s">
        <v>408</v>
      </c>
      <c r="F175" t="s">
        <v>327</v>
      </c>
    </row>
    <row r="176" spans="1:6">
      <c r="B176" t="s">
        <v>329</v>
      </c>
      <c r="D176" t="s">
        <v>330</v>
      </c>
      <c r="F176" t="s">
        <v>335</v>
      </c>
    </row>
    <row r="177" spans="1:6">
      <c r="B177" t="s">
        <v>340</v>
      </c>
      <c r="D177" t="s">
        <v>342</v>
      </c>
      <c r="F177" t="s">
        <v>346</v>
      </c>
    </row>
    <row r="178" spans="1:6">
      <c r="B178" t="s">
        <v>349</v>
      </c>
      <c r="D178" t="s">
        <v>353</v>
      </c>
      <c r="F178" t="s">
        <v>354</v>
      </c>
    </row>
    <row r="179" spans="1:6">
      <c r="B179" t="s">
        <v>359</v>
      </c>
      <c r="D179" t="s">
        <v>360</v>
      </c>
      <c r="F179" t="s">
        <v>362</v>
      </c>
    </row>
    <row r="180" spans="1:6">
      <c r="B180" t="s">
        <v>363</v>
      </c>
      <c r="D180" t="s">
        <v>364</v>
      </c>
      <c r="F180" t="s">
        <v>365</v>
      </c>
    </row>
    <row r="181" spans="1:6">
      <c r="B181" t="s">
        <v>366</v>
      </c>
      <c r="D181" t="s">
        <v>368</v>
      </c>
      <c r="F181" t="s">
        <v>409</v>
      </c>
    </row>
    <row r="182" spans="1:6">
      <c r="B182" t="s">
        <v>370</v>
      </c>
    </row>
    <row r="184" spans="1:6" ht="15">
      <c r="A184" s="153" t="s">
        <v>468</v>
      </c>
    </row>
    <row r="186" spans="1:6">
      <c r="B186" t="s">
        <v>265</v>
      </c>
      <c r="D186" t="s">
        <v>266</v>
      </c>
      <c r="F186" t="s">
        <v>267</v>
      </c>
    </row>
    <row r="187" spans="1:6">
      <c r="B187" t="s">
        <v>268</v>
      </c>
      <c r="D187" t="s">
        <v>269</v>
      </c>
      <c r="F187" t="s">
        <v>270</v>
      </c>
    </row>
    <row r="188" spans="1:6">
      <c r="B188" t="s">
        <v>271</v>
      </c>
      <c r="D188" t="s">
        <v>272</v>
      </c>
      <c r="F188" t="s">
        <v>273</v>
      </c>
    </row>
    <row r="189" spans="1:6">
      <c r="B189" t="s">
        <v>469</v>
      </c>
      <c r="D189" t="s">
        <v>274</v>
      </c>
      <c r="F189" t="s">
        <v>275</v>
      </c>
    </row>
    <row r="190" spans="1:6">
      <c r="B190" t="s">
        <v>276</v>
      </c>
      <c r="D190" t="s">
        <v>277</v>
      </c>
      <c r="F190" t="s">
        <v>278</v>
      </c>
    </row>
    <row r="191" spans="1:6">
      <c r="B191" t="s">
        <v>279</v>
      </c>
      <c r="D191" t="s">
        <v>280</v>
      </c>
      <c r="F191" t="s">
        <v>281</v>
      </c>
    </row>
    <row r="192" spans="1:6">
      <c r="B192" t="s">
        <v>282</v>
      </c>
      <c r="D192" t="s">
        <v>283</v>
      </c>
      <c r="F192" t="s">
        <v>284</v>
      </c>
    </row>
    <row r="193" spans="2:6">
      <c r="B193" t="s">
        <v>419</v>
      </c>
      <c r="D193" t="s">
        <v>286</v>
      </c>
      <c r="F193" t="s">
        <v>287</v>
      </c>
    </row>
    <row r="194" spans="2:6">
      <c r="B194" t="s">
        <v>288</v>
      </c>
      <c r="D194" t="s">
        <v>422</v>
      </c>
      <c r="F194" t="s">
        <v>289</v>
      </c>
    </row>
    <row r="195" spans="2:6">
      <c r="B195" t="s">
        <v>290</v>
      </c>
      <c r="D195" t="s">
        <v>291</v>
      </c>
      <c r="F195" t="s">
        <v>292</v>
      </c>
    </row>
    <row r="196" spans="2:6">
      <c r="B196" t="s">
        <v>293</v>
      </c>
      <c r="D196" t="s">
        <v>294</v>
      </c>
      <c r="F196" t="s">
        <v>295</v>
      </c>
    </row>
    <row r="197" spans="2:6">
      <c r="B197" t="s">
        <v>296</v>
      </c>
      <c r="D197" t="s">
        <v>297</v>
      </c>
      <c r="F197" t="s">
        <v>428</v>
      </c>
    </row>
    <row r="198" spans="2:6">
      <c r="B198" t="s">
        <v>298</v>
      </c>
      <c r="D198" t="s">
        <v>299</v>
      </c>
      <c r="F198" t="s">
        <v>300</v>
      </c>
    </row>
    <row r="199" spans="2:6">
      <c r="B199" t="s">
        <v>301</v>
      </c>
      <c r="D199" t="s">
        <v>470</v>
      </c>
      <c r="F199" t="s">
        <v>302</v>
      </c>
    </row>
    <row r="200" spans="2:6">
      <c r="B200" t="s">
        <v>303</v>
      </c>
      <c r="D200" t="s">
        <v>304</v>
      </c>
      <c r="F200" t="s">
        <v>305</v>
      </c>
    </row>
    <row r="201" spans="2:6">
      <c r="B201" t="s">
        <v>306</v>
      </c>
      <c r="D201" t="s">
        <v>307</v>
      </c>
      <c r="F201" t="s">
        <v>308</v>
      </c>
    </row>
    <row r="202" spans="2:6">
      <c r="B202" t="s">
        <v>309</v>
      </c>
      <c r="D202" t="s">
        <v>311</v>
      </c>
      <c r="F202" t="s">
        <v>312</v>
      </c>
    </row>
    <row r="203" spans="2:6">
      <c r="B203" t="s">
        <v>313</v>
      </c>
      <c r="D203" t="s">
        <v>314</v>
      </c>
      <c r="F203" t="s">
        <v>316</v>
      </c>
    </row>
    <row r="204" spans="2:6">
      <c r="B204" t="s">
        <v>317</v>
      </c>
      <c r="D204" t="s">
        <v>439</v>
      </c>
      <c r="F204" t="s">
        <v>318</v>
      </c>
    </row>
    <row r="205" spans="2:6">
      <c r="B205" t="s">
        <v>471</v>
      </c>
      <c r="D205" t="s">
        <v>319</v>
      </c>
      <c r="F205" t="s">
        <v>320</v>
      </c>
    </row>
    <row r="206" spans="2:6">
      <c r="B206" t="s">
        <v>321</v>
      </c>
      <c r="D206" t="s">
        <v>322</v>
      </c>
      <c r="F206" t="s">
        <v>323</v>
      </c>
    </row>
    <row r="207" spans="2:6">
      <c r="B207" t="s">
        <v>324</v>
      </c>
      <c r="D207" t="s">
        <v>325</v>
      </c>
      <c r="F207" t="s">
        <v>326</v>
      </c>
    </row>
    <row r="208" spans="2:6">
      <c r="B208" t="s">
        <v>327</v>
      </c>
      <c r="D208" t="s">
        <v>328</v>
      </c>
      <c r="F208" t="s">
        <v>472</v>
      </c>
    </row>
    <row r="209" spans="2:6">
      <c r="B209" t="s">
        <v>329</v>
      </c>
      <c r="D209" t="s">
        <v>330</v>
      </c>
      <c r="F209" t="s">
        <v>331</v>
      </c>
    </row>
    <row r="210" spans="2:6">
      <c r="B210" t="s">
        <v>332</v>
      </c>
      <c r="D210" t="s">
        <v>333</v>
      </c>
      <c r="F210" t="s">
        <v>334</v>
      </c>
    </row>
    <row r="211" spans="2:6">
      <c r="B211" t="s">
        <v>335</v>
      </c>
      <c r="D211" t="s">
        <v>336</v>
      </c>
      <c r="F211" t="s">
        <v>337</v>
      </c>
    </row>
    <row r="212" spans="2:6">
      <c r="B212" t="s">
        <v>338</v>
      </c>
      <c r="D212" t="s">
        <v>473</v>
      </c>
      <c r="F212" t="s">
        <v>340</v>
      </c>
    </row>
    <row r="213" spans="2:6">
      <c r="B213" t="s">
        <v>341</v>
      </c>
      <c r="D213" t="s">
        <v>342</v>
      </c>
      <c r="F213" t="s">
        <v>343</v>
      </c>
    </row>
    <row r="214" spans="2:6">
      <c r="B214" t="s">
        <v>474</v>
      </c>
      <c r="D214" t="s">
        <v>475</v>
      </c>
      <c r="F214" t="s">
        <v>345</v>
      </c>
    </row>
    <row r="215" spans="2:6">
      <c r="B215" t="s">
        <v>346</v>
      </c>
      <c r="D215" t="s">
        <v>476</v>
      </c>
      <c r="F215" t="s">
        <v>451</v>
      </c>
    </row>
    <row r="216" spans="2:6">
      <c r="B216" t="s">
        <v>452</v>
      </c>
      <c r="D216" t="s">
        <v>348</v>
      </c>
      <c r="F216" t="s">
        <v>453</v>
      </c>
    </row>
    <row r="217" spans="2:6">
      <c r="B217" t="s">
        <v>349</v>
      </c>
      <c r="D217" t="s">
        <v>350</v>
      </c>
      <c r="F217" t="s">
        <v>351</v>
      </c>
    </row>
    <row r="218" spans="2:6">
      <c r="B218" t="s">
        <v>353</v>
      </c>
      <c r="D218" t="s">
        <v>477</v>
      </c>
      <c r="F218" t="s">
        <v>455</v>
      </c>
    </row>
    <row r="219" spans="2:6">
      <c r="B219" t="s">
        <v>354</v>
      </c>
      <c r="D219" t="s">
        <v>478</v>
      </c>
      <c r="F219" t="s">
        <v>355</v>
      </c>
    </row>
    <row r="220" spans="2:6">
      <c r="B220" t="s">
        <v>356</v>
      </c>
      <c r="D220" t="s">
        <v>357</v>
      </c>
      <c r="F220" t="s">
        <v>358</v>
      </c>
    </row>
    <row r="221" spans="2:6">
      <c r="B221" t="s">
        <v>462</v>
      </c>
      <c r="D221" t="s">
        <v>359</v>
      </c>
      <c r="F221" t="s">
        <v>360</v>
      </c>
    </row>
    <row r="222" spans="2:6">
      <c r="B222" t="s">
        <v>362</v>
      </c>
      <c r="D222" t="s">
        <v>363</v>
      </c>
      <c r="F222" t="s">
        <v>364</v>
      </c>
    </row>
    <row r="223" spans="2:6">
      <c r="B223" t="s">
        <v>365</v>
      </c>
      <c r="D223" t="s">
        <v>366</v>
      </c>
      <c r="F223" t="s">
        <v>367</v>
      </c>
    </row>
    <row r="224" spans="2:6">
      <c r="B224" t="s">
        <v>368</v>
      </c>
      <c r="D224" t="s">
        <v>369</v>
      </c>
      <c r="F224" t="s">
        <v>409</v>
      </c>
    </row>
    <row r="225" spans="1:6">
      <c r="B225" t="s">
        <v>370</v>
      </c>
    </row>
    <row r="227" spans="1:6" ht="15">
      <c r="A227" s="153" t="s">
        <v>479</v>
      </c>
    </row>
    <row r="229" spans="1:6">
      <c r="B229" t="s">
        <v>411</v>
      </c>
      <c r="D229" t="s">
        <v>412</v>
      </c>
      <c r="F229" t="s">
        <v>372</v>
      </c>
    </row>
    <row r="230" spans="1:6">
      <c r="B230" t="s">
        <v>373</v>
      </c>
      <c r="D230" t="s">
        <v>413</v>
      </c>
      <c r="F230" t="s">
        <v>414</v>
      </c>
    </row>
    <row r="231" spans="1:6">
      <c r="B231" t="s">
        <v>374</v>
      </c>
      <c r="D231" t="s">
        <v>375</v>
      </c>
      <c r="F231" t="s">
        <v>415</v>
      </c>
    </row>
    <row r="232" spans="1:6">
      <c r="B232" t="s">
        <v>376</v>
      </c>
      <c r="D232" t="s">
        <v>377</v>
      </c>
      <c r="F232" t="s">
        <v>416</v>
      </c>
    </row>
    <row r="233" spans="1:6">
      <c r="B233" t="s">
        <v>417</v>
      </c>
      <c r="D233" t="s">
        <v>418</v>
      </c>
      <c r="F233" t="s">
        <v>420</v>
      </c>
    </row>
    <row r="234" spans="1:6">
      <c r="B234" t="s">
        <v>421</v>
      </c>
      <c r="D234" t="s">
        <v>378</v>
      </c>
      <c r="F234" t="s">
        <v>423</v>
      </c>
    </row>
    <row r="235" spans="1:6">
      <c r="B235" t="s">
        <v>379</v>
      </c>
      <c r="D235" t="s">
        <v>380</v>
      </c>
      <c r="F235" t="s">
        <v>425</v>
      </c>
    </row>
    <row r="236" spans="1:6">
      <c r="B236" t="s">
        <v>381</v>
      </c>
      <c r="D236" t="s">
        <v>426</v>
      </c>
      <c r="F236" t="s">
        <v>382</v>
      </c>
    </row>
    <row r="237" spans="1:6">
      <c r="B237" t="s">
        <v>427</v>
      </c>
      <c r="D237" t="s">
        <v>383</v>
      </c>
      <c r="F237" t="s">
        <v>429</v>
      </c>
    </row>
    <row r="238" spans="1:6">
      <c r="B238" t="s">
        <v>384</v>
      </c>
      <c r="D238" t="s">
        <v>430</v>
      </c>
      <c r="F238" t="s">
        <v>431</v>
      </c>
    </row>
    <row r="239" spans="1:6">
      <c r="B239" t="s">
        <v>432</v>
      </c>
      <c r="D239" t="s">
        <v>433</v>
      </c>
      <c r="F239" t="s">
        <v>385</v>
      </c>
    </row>
    <row r="240" spans="1:6">
      <c r="B240" t="s">
        <v>386</v>
      </c>
      <c r="D240" t="s">
        <v>434</v>
      </c>
      <c r="F240" t="s">
        <v>387</v>
      </c>
    </row>
    <row r="241" spans="2:6">
      <c r="B241" t="s">
        <v>435</v>
      </c>
      <c r="D241" t="s">
        <v>388</v>
      </c>
      <c r="F241" t="s">
        <v>436</v>
      </c>
    </row>
    <row r="242" spans="2:6">
      <c r="B242" t="s">
        <v>480</v>
      </c>
      <c r="D242" t="s">
        <v>389</v>
      </c>
      <c r="F242" t="s">
        <v>481</v>
      </c>
    </row>
    <row r="243" spans="2:6">
      <c r="B243" t="s">
        <v>437</v>
      </c>
      <c r="D243" t="s">
        <v>390</v>
      </c>
      <c r="F243" t="s">
        <v>482</v>
      </c>
    </row>
    <row r="244" spans="2:6">
      <c r="B244" t="s">
        <v>440</v>
      </c>
      <c r="D244" t="s">
        <v>441</v>
      </c>
      <c r="F244" t="s">
        <v>442</v>
      </c>
    </row>
    <row r="245" spans="2:6">
      <c r="B245" t="s">
        <v>443</v>
      </c>
      <c r="D245" t="s">
        <v>391</v>
      </c>
      <c r="F245" t="s">
        <v>392</v>
      </c>
    </row>
    <row r="246" spans="2:6">
      <c r="B246" t="s">
        <v>393</v>
      </c>
      <c r="D246" t="s">
        <v>444</v>
      </c>
      <c r="F246" t="s">
        <v>445</v>
      </c>
    </row>
    <row r="247" spans="2:6">
      <c r="B247" t="s">
        <v>446</v>
      </c>
      <c r="D247" t="s">
        <v>447</v>
      </c>
      <c r="F247" t="s">
        <v>483</v>
      </c>
    </row>
    <row r="248" spans="2:6">
      <c r="B248" t="s">
        <v>394</v>
      </c>
      <c r="D248" t="s">
        <v>448</v>
      </c>
      <c r="F248" t="s">
        <v>449</v>
      </c>
    </row>
    <row r="249" spans="2:6">
      <c r="B249" t="s">
        <v>395</v>
      </c>
      <c r="D249" t="s">
        <v>484</v>
      </c>
      <c r="F249" t="s">
        <v>485</v>
      </c>
    </row>
    <row r="250" spans="2:6">
      <c r="B250" t="s">
        <v>450</v>
      </c>
      <c r="D250" t="s">
        <v>396</v>
      </c>
      <c r="F250" t="s">
        <v>397</v>
      </c>
    </row>
    <row r="251" spans="2:6">
      <c r="B251" t="s">
        <v>398</v>
      </c>
      <c r="D251" t="s">
        <v>399</v>
      </c>
      <c r="F251" t="s">
        <v>454</v>
      </c>
    </row>
    <row r="252" spans="2:6">
      <c r="B252" t="s">
        <v>456</v>
      </c>
      <c r="D252" t="s">
        <v>457</v>
      </c>
      <c r="F252" t="s">
        <v>400</v>
      </c>
    </row>
    <row r="253" spans="2:6">
      <c r="B253" t="s">
        <v>458</v>
      </c>
      <c r="D253" t="s">
        <v>459</v>
      </c>
      <c r="F253" t="s">
        <v>401</v>
      </c>
    </row>
    <row r="254" spans="2:6">
      <c r="B254" t="s">
        <v>460</v>
      </c>
      <c r="D254" t="s">
        <v>402</v>
      </c>
      <c r="F254" t="s">
        <v>461</v>
      </c>
    </row>
    <row r="255" spans="2:6">
      <c r="B255" t="s">
        <v>403</v>
      </c>
      <c r="D255" t="s">
        <v>404</v>
      </c>
      <c r="F255" t="s">
        <v>405</v>
      </c>
    </row>
    <row r="256" spans="2:6">
      <c r="B256" t="s">
        <v>406</v>
      </c>
      <c r="D256" t="s">
        <v>465</v>
      </c>
    </row>
    <row r="258" spans="1:6" ht="15">
      <c r="A258" s="153" t="s">
        <v>486</v>
      </c>
    </row>
    <row r="260" spans="1:6">
      <c r="B260" t="s">
        <v>265</v>
      </c>
      <c r="D260" t="s">
        <v>266</v>
      </c>
      <c r="F260" t="s">
        <v>267</v>
      </c>
    </row>
    <row r="261" spans="1:6">
      <c r="B261" t="s">
        <v>268</v>
      </c>
      <c r="D261" t="s">
        <v>269</v>
      </c>
      <c r="F261" t="s">
        <v>270</v>
      </c>
    </row>
    <row r="262" spans="1:6">
      <c r="B262" t="s">
        <v>271</v>
      </c>
      <c r="D262" t="s">
        <v>272</v>
      </c>
      <c r="F262" t="s">
        <v>273</v>
      </c>
    </row>
    <row r="263" spans="1:6">
      <c r="B263" t="s">
        <v>469</v>
      </c>
      <c r="D263" t="s">
        <v>274</v>
      </c>
      <c r="F263" t="s">
        <v>275</v>
      </c>
    </row>
    <row r="264" spans="1:6">
      <c r="B264" t="s">
        <v>276</v>
      </c>
      <c r="D264" t="s">
        <v>277</v>
      </c>
      <c r="F264" t="s">
        <v>278</v>
      </c>
    </row>
    <row r="265" spans="1:6">
      <c r="B265" t="s">
        <v>279</v>
      </c>
      <c r="D265" t="s">
        <v>280</v>
      </c>
      <c r="F265" t="s">
        <v>281</v>
      </c>
    </row>
    <row r="266" spans="1:6">
      <c r="B266" t="s">
        <v>282</v>
      </c>
      <c r="D266" t="s">
        <v>283</v>
      </c>
      <c r="F266" t="s">
        <v>284</v>
      </c>
    </row>
    <row r="267" spans="1:6">
      <c r="B267" t="s">
        <v>419</v>
      </c>
      <c r="D267" t="s">
        <v>286</v>
      </c>
      <c r="F267" t="s">
        <v>287</v>
      </c>
    </row>
    <row r="268" spans="1:6">
      <c r="B268" t="s">
        <v>288</v>
      </c>
      <c r="D268" t="s">
        <v>422</v>
      </c>
      <c r="F268" t="s">
        <v>289</v>
      </c>
    </row>
    <row r="269" spans="1:6">
      <c r="B269" t="s">
        <v>290</v>
      </c>
      <c r="D269" t="s">
        <v>291</v>
      </c>
      <c r="F269" t="s">
        <v>292</v>
      </c>
    </row>
    <row r="270" spans="1:6">
      <c r="B270" t="s">
        <v>293</v>
      </c>
      <c r="D270" t="s">
        <v>294</v>
      </c>
      <c r="F270" t="s">
        <v>295</v>
      </c>
    </row>
    <row r="271" spans="1:6">
      <c r="B271" t="s">
        <v>296</v>
      </c>
      <c r="D271" t="s">
        <v>297</v>
      </c>
      <c r="F271" t="s">
        <v>428</v>
      </c>
    </row>
    <row r="272" spans="1:6">
      <c r="B272" t="s">
        <v>298</v>
      </c>
      <c r="D272" t="s">
        <v>299</v>
      </c>
      <c r="F272" t="s">
        <v>300</v>
      </c>
    </row>
    <row r="273" spans="2:6">
      <c r="B273" t="s">
        <v>301</v>
      </c>
      <c r="D273" t="s">
        <v>470</v>
      </c>
      <c r="F273" t="s">
        <v>302</v>
      </c>
    </row>
    <row r="274" spans="2:6">
      <c r="B274" t="s">
        <v>303</v>
      </c>
      <c r="D274" t="s">
        <v>304</v>
      </c>
      <c r="F274" t="s">
        <v>305</v>
      </c>
    </row>
    <row r="275" spans="2:6">
      <c r="B275" t="s">
        <v>306</v>
      </c>
      <c r="D275" t="s">
        <v>307</v>
      </c>
      <c r="F275" t="s">
        <v>308</v>
      </c>
    </row>
    <row r="276" spans="2:6">
      <c r="B276" t="s">
        <v>309</v>
      </c>
      <c r="D276" t="s">
        <v>311</v>
      </c>
      <c r="F276" t="s">
        <v>312</v>
      </c>
    </row>
    <row r="277" spans="2:6">
      <c r="B277" t="s">
        <v>313</v>
      </c>
      <c r="D277" t="s">
        <v>314</v>
      </c>
      <c r="F277" t="s">
        <v>315</v>
      </c>
    </row>
    <row r="278" spans="2:6">
      <c r="B278" t="s">
        <v>316</v>
      </c>
      <c r="D278" t="s">
        <v>317</v>
      </c>
      <c r="F278" t="s">
        <v>439</v>
      </c>
    </row>
    <row r="279" spans="2:6">
      <c r="B279" t="s">
        <v>318</v>
      </c>
      <c r="D279" t="s">
        <v>471</v>
      </c>
      <c r="F279" t="s">
        <v>319</v>
      </c>
    </row>
    <row r="280" spans="2:6">
      <c r="B280" t="s">
        <v>320</v>
      </c>
      <c r="D280" t="s">
        <v>321</v>
      </c>
      <c r="F280" t="s">
        <v>322</v>
      </c>
    </row>
    <row r="281" spans="2:6">
      <c r="B281" t="s">
        <v>323</v>
      </c>
      <c r="D281" t="s">
        <v>324</v>
      </c>
      <c r="F281" t="s">
        <v>325</v>
      </c>
    </row>
    <row r="282" spans="2:6">
      <c r="B282" t="s">
        <v>326</v>
      </c>
      <c r="D282" t="s">
        <v>327</v>
      </c>
      <c r="F282" t="s">
        <v>328</v>
      </c>
    </row>
    <row r="283" spans="2:6">
      <c r="B283" t="s">
        <v>472</v>
      </c>
      <c r="D283" t="s">
        <v>329</v>
      </c>
      <c r="F283" t="s">
        <v>330</v>
      </c>
    </row>
    <row r="284" spans="2:6">
      <c r="B284" t="s">
        <v>331</v>
      </c>
      <c r="D284" t="s">
        <v>332</v>
      </c>
      <c r="F284" t="s">
        <v>333</v>
      </c>
    </row>
    <row r="285" spans="2:6">
      <c r="B285" t="s">
        <v>334</v>
      </c>
      <c r="D285" t="s">
        <v>335</v>
      </c>
      <c r="F285" t="s">
        <v>336</v>
      </c>
    </row>
    <row r="286" spans="2:6">
      <c r="B286" t="s">
        <v>337</v>
      </c>
      <c r="D286" t="s">
        <v>338</v>
      </c>
      <c r="F286" t="s">
        <v>473</v>
      </c>
    </row>
    <row r="287" spans="2:6">
      <c r="B287" t="s">
        <v>340</v>
      </c>
      <c r="D287" t="s">
        <v>341</v>
      </c>
      <c r="F287" t="s">
        <v>342</v>
      </c>
    </row>
    <row r="288" spans="2:6">
      <c r="B288" t="s">
        <v>343</v>
      </c>
      <c r="D288" t="s">
        <v>474</v>
      </c>
      <c r="F288" t="s">
        <v>475</v>
      </c>
    </row>
    <row r="289" spans="1:6">
      <c r="B289" t="s">
        <v>345</v>
      </c>
      <c r="D289" t="s">
        <v>346</v>
      </c>
      <c r="F289" t="s">
        <v>476</v>
      </c>
    </row>
    <row r="290" spans="1:6">
      <c r="B290" t="s">
        <v>451</v>
      </c>
      <c r="D290" t="s">
        <v>452</v>
      </c>
      <c r="F290" t="s">
        <v>348</v>
      </c>
    </row>
    <row r="291" spans="1:6">
      <c r="B291" t="s">
        <v>453</v>
      </c>
      <c r="D291" t="s">
        <v>349</v>
      </c>
      <c r="F291" t="s">
        <v>350</v>
      </c>
    </row>
    <row r="292" spans="1:6">
      <c r="B292" t="s">
        <v>351</v>
      </c>
      <c r="D292" t="s">
        <v>353</v>
      </c>
      <c r="F292" t="s">
        <v>477</v>
      </c>
    </row>
    <row r="293" spans="1:6">
      <c r="B293" t="s">
        <v>455</v>
      </c>
      <c r="D293" t="s">
        <v>354</v>
      </c>
      <c r="F293" t="s">
        <v>478</v>
      </c>
    </row>
    <row r="294" spans="1:6">
      <c r="B294" t="s">
        <v>355</v>
      </c>
      <c r="D294" t="s">
        <v>356</v>
      </c>
      <c r="F294" t="s">
        <v>357</v>
      </c>
    </row>
    <row r="295" spans="1:6">
      <c r="B295" t="s">
        <v>358</v>
      </c>
      <c r="D295" t="s">
        <v>462</v>
      </c>
      <c r="F295" t="s">
        <v>359</v>
      </c>
    </row>
    <row r="296" spans="1:6">
      <c r="B296" t="s">
        <v>360</v>
      </c>
      <c r="D296" t="s">
        <v>362</v>
      </c>
      <c r="F296" t="s">
        <v>363</v>
      </c>
    </row>
    <row r="297" spans="1:6">
      <c r="B297" t="s">
        <v>364</v>
      </c>
      <c r="D297" t="s">
        <v>365</v>
      </c>
      <c r="F297" t="s">
        <v>366</v>
      </c>
    </row>
    <row r="298" spans="1:6">
      <c r="B298" t="s">
        <v>367</v>
      </c>
      <c r="D298" t="s">
        <v>368</v>
      </c>
      <c r="F298" t="s">
        <v>369</v>
      </c>
    </row>
    <row r="299" spans="1:6">
      <c r="B299" t="s">
        <v>409</v>
      </c>
      <c r="D299" t="s">
        <v>370</v>
      </c>
    </row>
    <row r="301" spans="1:6" ht="15">
      <c r="A301" s="153" t="s">
        <v>487</v>
      </c>
    </row>
    <row r="303" spans="1:6">
      <c r="B303" t="s">
        <v>411</v>
      </c>
      <c r="D303" t="s">
        <v>412</v>
      </c>
      <c r="F303" t="s">
        <v>372</v>
      </c>
    </row>
    <row r="304" spans="1:6">
      <c r="B304" t="s">
        <v>373</v>
      </c>
      <c r="D304" t="s">
        <v>413</v>
      </c>
      <c r="F304" t="s">
        <v>414</v>
      </c>
    </row>
    <row r="305" spans="2:6">
      <c r="B305" t="s">
        <v>374</v>
      </c>
      <c r="D305" t="s">
        <v>375</v>
      </c>
      <c r="F305" t="s">
        <v>415</v>
      </c>
    </row>
    <row r="306" spans="2:6">
      <c r="B306" t="s">
        <v>376</v>
      </c>
      <c r="D306" t="s">
        <v>377</v>
      </c>
      <c r="F306" t="s">
        <v>416</v>
      </c>
    </row>
    <row r="307" spans="2:6">
      <c r="B307" t="s">
        <v>417</v>
      </c>
      <c r="D307" t="s">
        <v>418</v>
      </c>
      <c r="F307" t="s">
        <v>420</v>
      </c>
    </row>
    <row r="308" spans="2:6">
      <c r="B308" t="s">
        <v>421</v>
      </c>
      <c r="D308" t="s">
        <v>378</v>
      </c>
      <c r="F308" t="s">
        <v>423</v>
      </c>
    </row>
    <row r="309" spans="2:6">
      <c r="B309" t="s">
        <v>379</v>
      </c>
      <c r="D309" t="s">
        <v>380</v>
      </c>
      <c r="F309" t="s">
        <v>425</v>
      </c>
    </row>
    <row r="310" spans="2:6">
      <c r="B310" t="s">
        <v>381</v>
      </c>
      <c r="D310" t="s">
        <v>426</v>
      </c>
      <c r="F310" t="s">
        <v>382</v>
      </c>
    </row>
    <row r="311" spans="2:6">
      <c r="B311" t="s">
        <v>427</v>
      </c>
      <c r="D311" t="s">
        <v>383</v>
      </c>
      <c r="F311" t="s">
        <v>429</v>
      </c>
    </row>
    <row r="312" spans="2:6">
      <c r="B312" t="s">
        <v>384</v>
      </c>
      <c r="D312" t="s">
        <v>430</v>
      </c>
      <c r="F312" t="s">
        <v>431</v>
      </c>
    </row>
    <row r="313" spans="2:6">
      <c r="B313" t="s">
        <v>432</v>
      </c>
      <c r="D313" t="s">
        <v>433</v>
      </c>
      <c r="F313" t="s">
        <v>385</v>
      </c>
    </row>
    <row r="314" spans="2:6">
      <c r="B314" t="s">
        <v>386</v>
      </c>
      <c r="D314" t="s">
        <v>434</v>
      </c>
      <c r="F314" t="s">
        <v>387</v>
      </c>
    </row>
    <row r="315" spans="2:6">
      <c r="B315" t="s">
        <v>435</v>
      </c>
      <c r="D315" t="s">
        <v>388</v>
      </c>
      <c r="F315" t="s">
        <v>436</v>
      </c>
    </row>
    <row r="316" spans="2:6">
      <c r="B316" t="s">
        <v>480</v>
      </c>
      <c r="D316" t="s">
        <v>389</v>
      </c>
      <c r="F316" t="s">
        <v>481</v>
      </c>
    </row>
    <row r="317" spans="2:6">
      <c r="B317" t="s">
        <v>437</v>
      </c>
      <c r="D317" t="s">
        <v>390</v>
      </c>
      <c r="F317" t="s">
        <v>482</v>
      </c>
    </row>
    <row r="318" spans="2:6">
      <c r="B318" t="s">
        <v>440</v>
      </c>
      <c r="D318" t="s">
        <v>441</v>
      </c>
      <c r="F318" t="s">
        <v>442</v>
      </c>
    </row>
    <row r="319" spans="2:6">
      <c r="B319" t="s">
        <v>443</v>
      </c>
      <c r="D319" t="s">
        <v>391</v>
      </c>
      <c r="F319" t="s">
        <v>392</v>
      </c>
    </row>
    <row r="320" spans="2:6">
      <c r="B320" t="s">
        <v>393</v>
      </c>
      <c r="D320" t="s">
        <v>444</v>
      </c>
      <c r="F320" t="s">
        <v>445</v>
      </c>
    </row>
    <row r="321" spans="1:6">
      <c r="B321" t="s">
        <v>446</v>
      </c>
      <c r="D321" t="s">
        <v>447</v>
      </c>
      <c r="F321" t="s">
        <v>483</v>
      </c>
    </row>
    <row r="322" spans="1:6">
      <c r="B322" t="s">
        <v>394</v>
      </c>
      <c r="D322" t="s">
        <v>448</v>
      </c>
      <c r="F322" t="s">
        <v>449</v>
      </c>
    </row>
    <row r="323" spans="1:6">
      <c r="B323" t="s">
        <v>395</v>
      </c>
      <c r="D323" t="s">
        <v>484</v>
      </c>
      <c r="F323" t="s">
        <v>485</v>
      </c>
    </row>
    <row r="324" spans="1:6">
      <c r="B324" t="s">
        <v>450</v>
      </c>
      <c r="D324" t="s">
        <v>396</v>
      </c>
      <c r="F324" t="s">
        <v>397</v>
      </c>
    </row>
    <row r="325" spans="1:6">
      <c r="B325" t="s">
        <v>398</v>
      </c>
      <c r="D325" t="s">
        <v>399</v>
      </c>
      <c r="F325" t="s">
        <v>454</v>
      </c>
    </row>
    <row r="326" spans="1:6">
      <c r="B326" t="s">
        <v>456</v>
      </c>
      <c r="D326" t="s">
        <v>457</v>
      </c>
      <c r="F326" t="s">
        <v>400</v>
      </c>
    </row>
    <row r="327" spans="1:6">
      <c r="B327" t="s">
        <v>458</v>
      </c>
      <c r="D327" t="s">
        <v>459</v>
      </c>
      <c r="F327" t="s">
        <v>401</v>
      </c>
    </row>
    <row r="328" spans="1:6">
      <c r="B328" t="s">
        <v>460</v>
      </c>
      <c r="D328" t="s">
        <v>402</v>
      </c>
      <c r="F328" t="s">
        <v>461</v>
      </c>
    </row>
    <row r="329" spans="1:6">
      <c r="B329" t="s">
        <v>403</v>
      </c>
      <c r="D329" t="s">
        <v>404</v>
      </c>
      <c r="F329" t="s">
        <v>405</v>
      </c>
    </row>
    <row r="330" spans="1:6">
      <c r="B330" t="s">
        <v>406</v>
      </c>
      <c r="D330" t="s">
        <v>465</v>
      </c>
    </row>
    <row r="332" spans="1:6" ht="15">
      <c r="A332" s="153" t="s">
        <v>488</v>
      </c>
    </row>
    <row r="334" spans="1:6">
      <c r="B334" t="s">
        <v>428</v>
      </c>
      <c r="D334" t="s">
        <v>451</v>
      </c>
      <c r="F334" t="s">
        <v>453</v>
      </c>
    </row>
    <row r="336" spans="1:6" ht="15">
      <c r="A336" s="153" t="s">
        <v>489</v>
      </c>
    </row>
    <row r="338" spans="1:6">
      <c r="B338" t="s">
        <v>283</v>
      </c>
      <c r="D338" t="s">
        <v>295</v>
      </c>
      <c r="F338" t="s">
        <v>313</v>
      </c>
    </row>
    <row r="339" spans="1:6">
      <c r="B339" t="s">
        <v>327</v>
      </c>
      <c r="D339" t="s">
        <v>341</v>
      </c>
      <c r="F339" t="s">
        <v>354</v>
      </c>
    </row>
    <row r="340" spans="1:6">
      <c r="B340" t="s">
        <v>359</v>
      </c>
      <c r="D340" t="s">
        <v>364</v>
      </c>
      <c r="F340" t="s">
        <v>366</v>
      </c>
    </row>
    <row r="341" spans="1:6">
      <c r="B341" t="s">
        <v>409</v>
      </c>
      <c r="D341" t="s">
        <v>370</v>
      </c>
    </row>
    <row r="343" spans="1:6" ht="15">
      <c r="A343" s="153" t="s">
        <v>490</v>
      </c>
    </row>
    <row r="345" spans="1:6">
      <c r="B345" t="s">
        <v>428</v>
      </c>
      <c r="D345" t="s">
        <v>451</v>
      </c>
      <c r="F345" t="s">
        <v>453</v>
      </c>
    </row>
    <row r="347" spans="1:6" ht="15">
      <c r="A347" s="153" t="s">
        <v>491</v>
      </c>
    </row>
    <row r="349" spans="1:6">
      <c r="B349" t="s">
        <v>283</v>
      </c>
      <c r="D349" t="s">
        <v>295</v>
      </c>
      <c r="F349" t="s">
        <v>313</v>
      </c>
    </row>
    <row r="350" spans="1:6">
      <c r="B350" t="s">
        <v>327</v>
      </c>
      <c r="D350" t="s">
        <v>341</v>
      </c>
      <c r="F350" t="s">
        <v>354</v>
      </c>
    </row>
    <row r="351" spans="1:6">
      <c r="B351" t="s">
        <v>359</v>
      </c>
      <c r="D351" t="s">
        <v>364</v>
      </c>
      <c r="F351" t="s">
        <v>366</v>
      </c>
    </row>
    <row r="352" spans="1:6">
      <c r="B352" t="s">
        <v>409</v>
      </c>
      <c r="D352" t="s">
        <v>370</v>
      </c>
    </row>
    <row r="354" spans="1:6" ht="15">
      <c r="A354" s="153" t="s">
        <v>492</v>
      </c>
    </row>
    <row r="356" spans="1:6">
      <c r="B356" t="s">
        <v>428</v>
      </c>
      <c r="D356" t="s">
        <v>451</v>
      </c>
      <c r="F356" t="s">
        <v>453</v>
      </c>
    </row>
    <row r="358" spans="1:6" ht="15">
      <c r="A358" s="153" t="s">
        <v>493</v>
      </c>
    </row>
    <row r="360" spans="1:6">
      <c r="B360" t="s">
        <v>283</v>
      </c>
      <c r="D360" t="s">
        <v>295</v>
      </c>
      <c r="F360" t="s">
        <v>313</v>
      </c>
    </row>
    <row r="361" spans="1:6">
      <c r="B361" t="s">
        <v>327</v>
      </c>
      <c r="D361" t="s">
        <v>341</v>
      </c>
      <c r="F361" t="s">
        <v>354</v>
      </c>
    </row>
    <row r="362" spans="1:6">
      <c r="B362" t="s">
        <v>359</v>
      </c>
      <c r="D362" t="s">
        <v>364</v>
      </c>
      <c r="F362" t="s">
        <v>366</v>
      </c>
    </row>
    <row r="363" spans="1:6">
      <c r="B363" t="s">
        <v>409</v>
      </c>
      <c r="D363" t="s">
        <v>370</v>
      </c>
    </row>
    <row r="365" spans="1:6" ht="15">
      <c r="A365" s="153" t="s">
        <v>494</v>
      </c>
    </row>
    <row r="367" spans="1:6">
      <c r="B367" t="s">
        <v>495</v>
      </c>
      <c r="D367" t="s">
        <v>496</v>
      </c>
      <c r="F367" t="s">
        <v>285</v>
      </c>
    </row>
    <row r="368" spans="1:6">
      <c r="B368" t="s">
        <v>417</v>
      </c>
      <c r="D368" t="s">
        <v>378</v>
      </c>
      <c r="F368" t="s">
        <v>293</v>
      </c>
    </row>
    <row r="369" spans="1:6">
      <c r="B369" t="s">
        <v>294</v>
      </c>
      <c r="D369" t="s">
        <v>427</v>
      </c>
      <c r="F369" t="s">
        <v>299</v>
      </c>
    </row>
    <row r="370" spans="1:6">
      <c r="B370" t="s">
        <v>470</v>
      </c>
      <c r="D370" t="s">
        <v>497</v>
      </c>
      <c r="F370" t="s">
        <v>304</v>
      </c>
    </row>
    <row r="371" spans="1:6">
      <c r="B371" t="s">
        <v>307</v>
      </c>
      <c r="D371" t="s">
        <v>308</v>
      </c>
      <c r="F371" t="s">
        <v>312</v>
      </c>
    </row>
    <row r="372" spans="1:6">
      <c r="B372" t="s">
        <v>498</v>
      </c>
      <c r="D372" t="s">
        <v>481</v>
      </c>
      <c r="F372" t="s">
        <v>499</v>
      </c>
    </row>
    <row r="373" spans="1:6">
      <c r="B373" t="s">
        <v>322</v>
      </c>
      <c r="D373" t="s">
        <v>324</v>
      </c>
      <c r="F373" t="s">
        <v>328</v>
      </c>
    </row>
    <row r="374" spans="1:6">
      <c r="B374" t="s">
        <v>332</v>
      </c>
      <c r="D374" t="s">
        <v>334</v>
      </c>
      <c r="F374" t="s">
        <v>337</v>
      </c>
    </row>
    <row r="375" spans="1:6">
      <c r="B375" t="s">
        <v>483</v>
      </c>
      <c r="D375" t="s">
        <v>475</v>
      </c>
      <c r="F375" t="s">
        <v>344</v>
      </c>
    </row>
    <row r="376" spans="1:6">
      <c r="B376" t="s">
        <v>500</v>
      </c>
      <c r="D376" t="s">
        <v>485</v>
      </c>
      <c r="F376" t="s">
        <v>450</v>
      </c>
    </row>
    <row r="377" spans="1:6">
      <c r="B377" t="s">
        <v>347</v>
      </c>
      <c r="D377" t="s">
        <v>348</v>
      </c>
      <c r="F377" t="s">
        <v>350</v>
      </c>
    </row>
    <row r="378" spans="1:6">
      <c r="B378" t="s">
        <v>352</v>
      </c>
      <c r="D378" t="s">
        <v>501</v>
      </c>
      <c r="F378" t="s">
        <v>477</v>
      </c>
    </row>
    <row r="379" spans="1:6">
      <c r="B379" t="s">
        <v>502</v>
      </c>
      <c r="D379" t="s">
        <v>503</v>
      </c>
      <c r="F379" t="s">
        <v>356</v>
      </c>
    </row>
    <row r="380" spans="1:6">
      <c r="B380" t="s">
        <v>504</v>
      </c>
      <c r="D380" t="s">
        <v>463</v>
      </c>
      <c r="F380" t="s">
        <v>368</v>
      </c>
    </row>
    <row r="381" spans="1:6">
      <c r="B381" t="s">
        <v>505</v>
      </c>
    </row>
    <row r="383" spans="1:6" ht="15">
      <c r="A383" s="153" t="s">
        <v>506</v>
      </c>
    </row>
    <row r="385" spans="1:6">
      <c r="B385" t="s">
        <v>313</v>
      </c>
    </row>
    <row r="387" spans="1:6" ht="15">
      <c r="A387" s="153" t="s">
        <v>507</v>
      </c>
    </row>
    <row r="389" spans="1:6">
      <c r="B389" t="s">
        <v>495</v>
      </c>
      <c r="D389" t="s">
        <v>496</v>
      </c>
      <c r="F389" t="s">
        <v>285</v>
      </c>
    </row>
    <row r="390" spans="1:6">
      <c r="B390" t="s">
        <v>417</v>
      </c>
      <c r="D390" t="s">
        <v>378</v>
      </c>
      <c r="F390" t="s">
        <v>293</v>
      </c>
    </row>
    <row r="391" spans="1:6">
      <c r="B391" t="s">
        <v>294</v>
      </c>
      <c r="D391" t="s">
        <v>427</v>
      </c>
      <c r="F391" t="s">
        <v>299</v>
      </c>
    </row>
    <row r="392" spans="1:6">
      <c r="B392" t="s">
        <v>470</v>
      </c>
      <c r="D392" t="s">
        <v>497</v>
      </c>
      <c r="F392" t="s">
        <v>304</v>
      </c>
    </row>
    <row r="393" spans="1:6">
      <c r="B393" t="s">
        <v>307</v>
      </c>
      <c r="D393" t="s">
        <v>308</v>
      </c>
      <c r="F393" t="s">
        <v>312</v>
      </c>
    </row>
    <row r="394" spans="1:6">
      <c r="B394" t="s">
        <v>498</v>
      </c>
      <c r="D394" t="s">
        <v>313</v>
      </c>
      <c r="F394" t="s">
        <v>481</v>
      </c>
    </row>
    <row r="395" spans="1:6">
      <c r="B395" t="s">
        <v>499</v>
      </c>
      <c r="D395" t="s">
        <v>322</v>
      </c>
      <c r="F395" t="s">
        <v>324</v>
      </c>
    </row>
    <row r="396" spans="1:6">
      <c r="B396" t="s">
        <v>328</v>
      </c>
      <c r="D396" t="s">
        <v>332</v>
      </c>
      <c r="F396" t="s">
        <v>334</v>
      </c>
    </row>
    <row r="397" spans="1:6">
      <c r="B397" t="s">
        <v>337</v>
      </c>
      <c r="D397" t="s">
        <v>483</v>
      </c>
      <c r="F397" t="s">
        <v>475</v>
      </c>
    </row>
    <row r="398" spans="1:6">
      <c r="B398" t="s">
        <v>344</v>
      </c>
      <c r="D398" t="s">
        <v>500</v>
      </c>
      <c r="F398" t="s">
        <v>485</v>
      </c>
    </row>
    <row r="399" spans="1:6">
      <c r="B399" t="s">
        <v>450</v>
      </c>
      <c r="D399" t="s">
        <v>347</v>
      </c>
      <c r="F399" t="s">
        <v>348</v>
      </c>
    </row>
    <row r="400" spans="1:6">
      <c r="B400" t="s">
        <v>350</v>
      </c>
      <c r="D400" t="s">
        <v>352</v>
      </c>
      <c r="F400" t="s">
        <v>501</v>
      </c>
    </row>
    <row r="401" spans="1:6">
      <c r="B401" t="s">
        <v>477</v>
      </c>
      <c r="D401" t="s">
        <v>502</v>
      </c>
      <c r="F401" t="s">
        <v>503</v>
      </c>
    </row>
    <row r="402" spans="1:6">
      <c r="B402" t="s">
        <v>356</v>
      </c>
      <c r="D402" t="s">
        <v>504</v>
      </c>
      <c r="F402" t="s">
        <v>463</v>
      </c>
    </row>
    <row r="403" spans="1:6">
      <c r="B403" t="s">
        <v>368</v>
      </c>
      <c r="D403" t="s">
        <v>505</v>
      </c>
    </row>
    <row r="405" spans="1:6" ht="15">
      <c r="A405" s="153" t="s">
        <v>508</v>
      </c>
    </row>
    <row r="407" spans="1:6">
      <c r="B407" t="s">
        <v>273</v>
      </c>
      <c r="D407" t="s">
        <v>276</v>
      </c>
      <c r="F407" t="s">
        <v>302</v>
      </c>
    </row>
    <row r="408" spans="1:6">
      <c r="B408" t="s">
        <v>313</v>
      </c>
      <c r="D408" t="s">
        <v>329</v>
      </c>
      <c r="F408" t="s">
        <v>342</v>
      </c>
    </row>
    <row r="410" spans="1:6" ht="15">
      <c r="A410" s="153" t="s">
        <v>509</v>
      </c>
    </row>
    <row r="412" spans="1:6">
      <c r="B412" t="s">
        <v>373</v>
      </c>
      <c r="D412" t="s">
        <v>377</v>
      </c>
      <c r="F412" t="s">
        <v>380</v>
      </c>
    </row>
    <row r="413" spans="1:6">
      <c r="B413" t="s">
        <v>381</v>
      </c>
      <c r="D413" t="s">
        <v>384</v>
      </c>
      <c r="F413" t="s">
        <v>431</v>
      </c>
    </row>
    <row r="414" spans="1:6">
      <c r="B414" t="s">
        <v>386</v>
      </c>
      <c r="D414" t="s">
        <v>388</v>
      </c>
      <c r="F414" t="s">
        <v>436</v>
      </c>
    </row>
    <row r="415" spans="1:6">
      <c r="B415" t="s">
        <v>443</v>
      </c>
      <c r="D415" t="s">
        <v>391</v>
      </c>
      <c r="F415" t="s">
        <v>396</v>
      </c>
    </row>
    <row r="416" spans="1:6">
      <c r="B416" t="s">
        <v>401</v>
      </c>
      <c r="D416" t="s">
        <v>406</v>
      </c>
    </row>
    <row r="418" spans="1:6" ht="15">
      <c r="A418" s="153" t="s">
        <v>510</v>
      </c>
    </row>
    <row r="420" spans="1:6">
      <c r="B420" t="s">
        <v>282</v>
      </c>
      <c r="D420" t="s">
        <v>318</v>
      </c>
      <c r="F420" t="s">
        <v>360</v>
      </c>
    </row>
    <row r="422" spans="1:6" ht="15">
      <c r="A422" s="153" t="s">
        <v>511</v>
      </c>
    </row>
    <row r="424" spans="1:6">
      <c r="B424" t="s">
        <v>268</v>
      </c>
      <c r="D424" t="s">
        <v>275</v>
      </c>
      <c r="F424" t="s">
        <v>276</v>
      </c>
    </row>
    <row r="425" spans="1:6">
      <c r="B425" t="s">
        <v>284</v>
      </c>
      <c r="D425" t="s">
        <v>287</v>
      </c>
      <c r="F425" t="s">
        <v>292</v>
      </c>
    </row>
    <row r="426" spans="1:6">
      <c r="B426" t="s">
        <v>301</v>
      </c>
      <c r="D426" t="s">
        <v>303</v>
      </c>
      <c r="F426" t="s">
        <v>310</v>
      </c>
    </row>
    <row r="427" spans="1:6">
      <c r="B427" t="s">
        <v>311</v>
      </c>
      <c r="D427" t="s">
        <v>315</v>
      </c>
      <c r="F427" t="s">
        <v>319</v>
      </c>
    </row>
    <row r="428" spans="1:6">
      <c r="B428" t="s">
        <v>330</v>
      </c>
      <c r="D428" t="s">
        <v>333</v>
      </c>
      <c r="F428" t="s">
        <v>340</v>
      </c>
    </row>
    <row r="429" spans="1:6">
      <c r="B429" t="s">
        <v>500</v>
      </c>
      <c r="D429" t="s">
        <v>476</v>
      </c>
      <c r="F429" t="s">
        <v>348</v>
      </c>
    </row>
    <row r="430" spans="1:6">
      <c r="B430" t="s">
        <v>362</v>
      </c>
      <c r="D430" t="s">
        <v>365</v>
      </c>
    </row>
    <row r="432" spans="1:6" ht="15">
      <c r="A432" s="153" t="s">
        <v>512</v>
      </c>
    </row>
    <row r="434" spans="2:6">
      <c r="B434" t="s">
        <v>268</v>
      </c>
      <c r="D434" t="s">
        <v>271</v>
      </c>
      <c r="F434" t="s">
        <v>272</v>
      </c>
    </row>
    <row r="435" spans="2:6">
      <c r="B435" t="s">
        <v>275</v>
      </c>
      <c r="D435" t="s">
        <v>276</v>
      </c>
      <c r="F435" t="s">
        <v>277</v>
      </c>
    </row>
    <row r="436" spans="2:6">
      <c r="B436" t="s">
        <v>279</v>
      </c>
      <c r="D436" t="s">
        <v>282</v>
      </c>
      <c r="F436" t="s">
        <v>283</v>
      </c>
    </row>
    <row r="437" spans="2:6">
      <c r="B437" t="s">
        <v>496</v>
      </c>
      <c r="D437" t="s">
        <v>284</v>
      </c>
      <c r="F437" t="s">
        <v>286</v>
      </c>
    </row>
    <row r="438" spans="2:6">
      <c r="B438" t="s">
        <v>287</v>
      </c>
      <c r="D438" t="s">
        <v>289</v>
      </c>
      <c r="F438" t="s">
        <v>290</v>
      </c>
    </row>
    <row r="439" spans="2:6">
      <c r="B439" t="s">
        <v>291</v>
      </c>
      <c r="D439" t="s">
        <v>292</v>
      </c>
      <c r="F439" t="s">
        <v>293</v>
      </c>
    </row>
    <row r="440" spans="2:6">
      <c r="B440" t="s">
        <v>297</v>
      </c>
      <c r="D440" t="s">
        <v>298</v>
      </c>
      <c r="F440" t="s">
        <v>299</v>
      </c>
    </row>
    <row r="441" spans="2:6">
      <c r="B441" t="s">
        <v>300</v>
      </c>
      <c r="D441" t="s">
        <v>301</v>
      </c>
      <c r="F441" t="s">
        <v>470</v>
      </c>
    </row>
    <row r="442" spans="2:6">
      <c r="B442" t="s">
        <v>303</v>
      </c>
      <c r="D442" t="s">
        <v>305</v>
      </c>
      <c r="F442" t="s">
        <v>307</v>
      </c>
    </row>
    <row r="443" spans="2:6">
      <c r="B443" t="s">
        <v>513</v>
      </c>
      <c r="D443" t="s">
        <v>310</v>
      </c>
      <c r="F443" t="s">
        <v>311</v>
      </c>
    </row>
    <row r="444" spans="2:6">
      <c r="B444" t="s">
        <v>313</v>
      </c>
      <c r="D444" t="s">
        <v>317</v>
      </c>
      <c r="F444" t="s">
        <v>318</v>
      </c>
    </row>
    <row r="445" spans="2:6">
      <c r="B445" t="s">
        <v>319</v>
      </c>
      <c r="D445" t="s">
        <v>324</v>
      </c>
      <c r="F445" t="s">
        <v>328</v>
      </c>
    </row>
    <row r="446" spans="2:6">
      <c r="B446" t="s">
        <v>330</v>
      </c>
      <c r="D446" t="s">
        <v>333</v>
      </c>
      <c r="F446" t="s">
        <v>337</v>
      </c>
    </row>
    <row r="447" spans="2:6">
      <c r="B447" t="s">
        <v>340</v>
      </c>
      <c r="D447" t="s">
        <v>343</v>
      </c>
      <c r="F447" t="s">
        <v>475</v>
      </c>
    </row>
    <row r="448" spans="2:6">
      <c r="B448" t="s">
        <v>476</v>
      </c>
      <c r="D448" t="s">
        <v>347</v>
      </c>
      <c r="F448" t="s">
        <v>348</v>
      </c>
    </row>
    <row r="449" spans="1:6">
      <c r="B449" t="s">
        <v>349</v>
      </c>
      <c r="D449" t="s">
        <v>350</v>
      </c>
      <c r="F449" t="s">
        <v>514</v>
      </c>
    </row>
    <row r="450" spans="1:6">
      <c r="B450" t="s">
        <v>354</v>
      </c>
      <c r="D450" t="s">
        <v>356</v>
      </c>
      <c r="F450" t="s">
        <v>360</v>
      </c>
    </row>
    <row r="451" spans="1:6">
      <c r="B451" t="s">
        <v>362</v>
      </c>
      <c r="D451" t="s">
        <v>365</v>
      </c>
      <c r="F451" t="s">
        <v>366</v>
      </c>
    </row>
    <row r="453" spans="1:6" ht="15">
      <c r="A453" s="153" t="s">
        <v>515</v>
      </c>
    </row>
    <row r="455" spans="1:6">
      <c r="B455" t="s">
        <v>373</v>
      </c>
      <c r="D455" t="s">
        <v>374</v>
      </c>
      <c r="F455" t="s">
        <v>376</v>
      </c>
    </row>
    <row r="456" spans="1:6">
      <c r="B456" t="s">
        <v>377</v>
      </c>
      <c r="D456" t="s">
        <v>418</v>
      </c>
      <c r="F456" t="s">
        <v>379</v>
      </c>
    </row>
    <row r="457" spans="1:6">
      <c r="B457" t="s">
        <v>380</v>
      </c>
      <c r="D457" t="s">
        <v>381</v>
      </c>
      <c r="F457" t="s">
        <v>384</v>
      </c>
    </row>
    <row r="458" spans="1:6">
      <c r="B458" t="s">
        <v>431</v>
      </c>
      <c r="D458" t="s">
        <v>385</v>
      </c>
      <c r="F458" t="s">
        <v>386</v>
      </c>
    </row>
    <row r="459" spans="1:6">
      <c r="B459" t="s">
        <v>434</v>
      </c>
      <c r="D459" t="s">
        <v>387</v>
      </c>
      <c r="F459" t="s">
        <v>388</v>
      </c>
    </row>
    <row r="460" spans="1:6">
      <c r="B460" t="s">
        <v>389</v>
      </c>
      <c r="D460" t="s">
        <v>390</v>
      </c>
      <c r="F460" t="s">
        <v>391</v>
      </c>
    </row>
    <row r="461" spans="1:6">
      <c r="B461" t="s">
        <v>393</v>
      </c>
      <c r="D461" t="s">
        <v>444</v>
      </c>
      <c r="F461" t="s">
        <v>394</v>
      </c>
    </row>
    <row r="462" spans="1:6">
      <c r="B462" t="s">
        <v>395</v>
      </c>
      <c r="D462" t="s">
        <v>396</v>
      </c>
      <c r="F462" t="s">
        <v>398</v>
      </c>
    </row>
    <row r="463" spans="1:6">
      <c r="B463" t="s">
        <v>400</v>
      </c>
      <c r="D463" t="s">
        <v>401</v>
      </c>
      <c r="F463" t="s">
        <v>402</v>
      </c>
    </row>
    <row r="464" spans="1:6">
      <c r="B464" t="s">
        <v>405</v>
      </c>
    </row>
    <row r="466" spans="1:6" ht="15">
      <c r="A466" s="153" t="s">
        <v>516</v>
      </c>
    </row>
    <row r="468" spans="1:6">
      <c r="B468" t="s">
        <v>313</v>
      </c>
      <c r="D468" t="s">
        <v>321</v>
      </c>
      <c r="F468" t="s">
        <v>346</v>
      </c>
    </row>
    <row r="470" spans="1:6" ht="15">
      <c r="A470" s="153" t="s">
        <v>517</v>
      </c>
    </row>
    <row r="472" spans="1:6">
      <c r="B472" t="s">
        <v>313</v>
      </c>
      <c r="D472" t="s">
        <v>321</v>
      </c>
      <c r="F472" t="s">
        <v>346</v>
      </c>
    </row>
    <row r="474" spans="1:6" ht="15">
      <c r="A474" s="153" t="s">
        <v>518</v>
      </c>
    </row>
    <row r="476" spans="1:6">
      <c r="B476" t="s">
        <v>373</v>
      </c>
      <c r="D476" t="s">
        <v>374</v>
      </c>
      <c r="F476" t="s">
        <v>376</v>
      </c>
    </row>
    <row r="477" spans="1:6">
      <c r="B477" t="s">
        <v>377</v>
      </c>
      <c r="D477" t="s">
        <v>418</v>
      </c>
      <c r="F477" t="s">
        <v>379</v>
      </c>
    </row>
    <row r="478" spans="1:6">
      <c r="B478" t="s">
        <v>380</v>
      </c>
      <c r="D478" t="s">
        <v>381</v>
      </c>
      <c r="F478" t="s">
        <v>384</v>
      </c>
    </row>
    <row r="479" spans="1:6">
      <c r="B479" t="s">
        <v>385</v>
      </c>
      <c r="D479" t="s">
        <v>386</v>
      </c>
      <c r="F479" t="s">
        <v>388</v>
      </c>
    </row>
    <row r="480" spans="1:6">
      <c r="B480" t="s">
        <v>389</v>
      </c>
      <c r="D480" t="s">
        <v>391</v>
      </c>
      <c r="F480" t="s">
        <v>392</v>
      </c>
    </row>
    <row r="481" spans="1:6">
      <c r="B481" t="s">
        <v>393</v>
      </c>
      <c r="D481" t="s">
        <v>394</v>
      </c>
      <c r="F481" t="s">
        <v>396</v>
      </c>
    </row>
    <row r="482" spans="1:6">
      <c r="B482" t="s">
        <v>397</v>
      </c>
      <c r="D482" t="s">
        <v>398</v>
      </c>
      <c r="F482" t="s">
        <v>400</v>
      </c>
    </row>
    <row r="483" spans="1:6">
      <c r="B483" t="s">
        <v>401</v>
      </c>
      <c r="D483" t="s">
        <v>406</v>
      </c>
    </row>
    <row r="485" spans="1:6" ht="15">
      <c r="A485" s="153" t="s">
        <v>519</v>
      </c>
    </row>
    <row r="487" spans="1:6">
      <c r="B487" t="s">
        <v>373</v>
      </c>
      <c r="D487" t="s">
        <v>374</v>
      </c>
      <c r="F487" t="s">
        <v>376</v>
      </c>
    </row>
    <row r="488" spans="1:6">
      <c r="B488" t="s">
        <v>377</v>
      </c>
      <c r="D488" t="s">
        <v>418</v>
      </c>
      <c r="F488" t="s">
        <v>379</v>
      </c>
    </row>
    <row r="489" spans="1:6">
      <c r="B489" t="s">
        <v>380</v>
      </c>
      <c r="D489" t="s">
        <v>381</v>
      </c>
      <c r="F489" t="s">
        <v>384</v>
      </c>
    </row>
    <row r="490" spans="1:6">
      <c r="B490" t="s">
        <v>385</v>
      </c>
      <c r="D490" t="s">
        <v>386</v>
      </c>
      <c r="F490" t="s">
        <v>388</v>
      </c>
    </row>
    <row r="491" spans="1:6">
      <c r="B491" t="s">
        <v>389</v>
      </c>
      <c r="D491" t="s">
        <v>391</v>
      </c>
      <c r="F491" t="s">
        <v>392</v>
      </c>
    </row>
    <row r="492" spans="1:6">
      <c r="B492" t="s">
        <v>393</v>
      </c>
      <c r="D492" t="s">
        <v>394</v>
      </c>
      <c r="F492" t="s">
        <v>396</v>
      </c>
    </row>
    <row r="493" spans="1:6">
      <c r="B493" t="s">
        <v>397</v>
      </c>
      <c r="D493" t="s">
        <v>398</v>
      </c>
      <c r="F493" t="s">
        <v>400</v>
      </c>
    </row>
    <row r="494" spans="1:6">
      <c r="B494" t="s">
        <v>401</v>
      </c>
      <c r="D494" t="s">
        <v>406</v>
      </c>
    </row>
  </sheetData>
  <sheetProtection sheet="1" objects="1" scenarios="1" selectLockedCells="1" selectUnlockedCells="1"/>
  <phoneticPr fontId="23" type="noConversion"/>
  <pageMargins left="0.75" right="0.75" top="1" bottom="1" header="0.5" footer="0.5"/>
  <pageSetup orientation="portrait" r:id="rId1"/>
  <headerFooter alignWithMargins="0">
    <oddFooter>&amp;LTexas AgriLife Extension Service&amp;CJanuary 25, 2010 v3.0&amp;R&amp;D &amp;T 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7</vt:i4>
      </vt:variant>
    </vt:vector>
  </HeadingPairs>
  <TitlesOfParts>
    <vt:vector size="13" baseType="lpstr">
      <vt:lpstr>Intro</vt:lpstr>
      <vt:lpstr>Instructions</vt:lpstr>
      <vt:lpstr>SURE</vt:lpstr>
      <vt:lpstr>DCP</vt:lpstr>
      <vt:lpstr>Summary</vt:lpstr>
      <vt:lpstr>County List</vt:lpstr>
      <vt:lpstr>DCP!Print_Area</vt:lpstr>
      <vt:lpstr>Instructions!Print_Area</vt:lpstr>
      <vt:lpstr>Summary!Print_Area</vt:lpstr>
      <vt:lpstr>SURE!Print_Area</vt:lpstr>
      <vt:lpstr>DCP!Print_Titles</vt:lpstr>
      <vt:lpstr>Instructions!Print_Titles</vt:lpstr>
      <vt:lpstr>SURE!Print_Titles</vt:lpstr>
    </vt:vector>
  </TitlesOfParts>
  <Company>Texas AgriLife Extension Service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SURE Payment Estimator v4.0</dc:title>
  <dc:subject>Supplemental Revenue Assistance (SURE) Payments</dc:subject>
  <dc:creator>JAY YATES</dc:creator>
  <cp:lastModifiedBy>Jay Yates</cp:lastModifiedBy>
  <cp:lastPrinted>2010-01-28T03:02:37Z</cp:lastPrinted>
  <dcterms:created xsi:type="dcterms:W3CDTF">2003-03-28T15:29:07Z</dcterms:created>
  <dcterms:modified xsi:type="dcterms:W3CDTF">2011-09-29T19:33:40Z</dcterms:modified>
</cp:coreProperties>
</file>