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" windowWidth="13920" windowHeight="7812"/>
  </bookViews>
  <sheets>
    <sheet name="Small Acreage Meat Goat" sheetId="10" r:id="rId1"/>
    <sheet name="Small Acreage Hair Sheep" sheetId="11" r:id="rId2"/>
    <sheet name="Small Acreage Fixed Costs" sheetId="12" r:id="rId3"/>
  </sheets>
  <definedNames>
    <definedName name="_xlnm.Print_Area" localSheetId="1">'Small Acreage Hair Sheep'!$A$1:$I$84</definedName>
  </definedNames>
  <calcPr calcId="145621"/>
</workbook>
</file>

<file path=xl/calcChain.xml><?xml version="1.0" encoding="utf-8"?>
<calcChain xmlns="http://schemas.openxmlformats.org/spreadsheetml/2006/main">
  <c r="E57" i="10" l="1"/>
  <c r="E56" i="11"/>
  <c r="P19" i="12" l="1"/>
  <c r="O19" i="12"/>
  <c r="N19" i="12"/>
  <c r="E14" i="12"/>
  <c r="D14" i="12"/>
  <c r="M12" i="12"/>
  <c r="K12" i="12"/>
  <c r="I12" i="12"/>
  <c r="J12" i="12" s="1"/>
  <c r="M11" i="12"/>
  <c r="K11" i="12"/>
  <c r="I11" i="12" s="1"/>
  <c r="J11" i="12" s="1"/>
  <c r="K10" i="12"/>
  <c r="I10" i="12" s="1"/>
  <c r="J10" i="12" s="1"/>
  <c r="M9" i="12"/>
  <c r="K9" i="12"/>
  <c r="I9" i="12"/>
  <c r="J9" i="12" s="1"/>
  <c r="M8" i="12"/>
  <c r="K8" i="12"/>
  <c r="I8" i="12"/>
  <c r="J8" i="12" s="1"/>
  <c r="M7" i="12"/>
  <c r="K7" i="12"/>
  <c r="I7" i="12" s="1"/>
  <c r="J7" i="12" s="1"/>
  <c r="M6" i="12"/>
  <c r="K6" i="12"/>
  <c r="I6" i="12" s="1"/>
  <c r="J6" i="12" s="1"/>
  <c r="M5" i="12"/>
  <c r="K5" i="12"/>
  <c r="I5" i="12"/>
  <c r="F12" i="11"/>
  <c r="F16" i="11" s="1"/>
  <c r="F13" i="11"/>
  <c r="F14" i="11"/>
  <c r="F20" i="11"/>
  <c r="F21" i="11"/>
  <c r="F22" i="11"/>
  <c r="F23" i="11"/>
  <c r="F25" i="11"/>
  <c r="F26" i="11"/>
  <c r="F28" i="11"/>
  <c r="F29" i="11"/>
  <c r="F31" i="11"/>
  <c r="F32" i="11"/>
  <c r="F33" i="11"/>
  <c r="F35" i="11"/>
  <c r="F37" i="11"/>
  <c r="F38" i="11"/>
  <c r="F40" i="11"/>
  <c r="F42" i="11"/>
  <c r="F43" i="11"/>
  <c r="F45" i="11"/>
  <c r="F46" i="11"/>
  <c r="F48" i="11"/>
  <c r="F56" i="11"/>
  <c r="F60" i="11" s="1"/>
  <c r="F57" i="11"/>
  <c r="F58" i="11"/>
  <c r="F63" i="11"/>
  <c r="F64" i="11"/>
  <c r="F65" i="11"/>
  <c r="A79" i="11"/>
  <c r="A77" i="11" s="1"/>
  <c r="A80" i="11"/>
  <c r="C80" i="11"/>
  <c r="F59" i="10"/>
  <c r="F58" i="10"/>
  <c r="C77" i="11" l="1"/>
  <c r="A81" i="11"/>
  <c r="C81" i="11" s="1"/>
  <c r="E49" i="11"/>
  <c r="F49" i="11" s="1"/>
  <c r="F51" i="11" s="1"/>
  <c r="M14" i="12"/>
  <c r="N17" i="12"/>
  <c r="N18" i="12" s="1"/>
  <c r="K14" i="12"/>
  <c r="O17" i="12"/>
  <c r="O18" i="12" s="1"/>
  <c r="O15" i="12"/>
  <c r="O16" i="12" s="1"/>
  <c r="O20" i="12"/>
  <c r="I14" i="12"/>
  <c r="P15" i="12"/>
  <c r="P16" i="12" s="1"/>
  <c r="P20" i="12"/>
  <c r="J5" i="12"/>
  <c r="J14" i="12" s="1"/>
  <c r="N20" i="12"/>
  <c r="N15" i="12"/>
  <c r="N16" i="12" s="1"/>
  <c r="P17" i="12"/>
  <c r="P18" i="12" s="1"/>
  <c r="A78" i="11"/>
  <c r="C78" i="11" s="1"/>
  <c r="C79" i="11"/>
  <c r="D77" i="11" l="1"/>
  <c r="D79" i="11"/>
  <c r="D81" i="11"/>
  <c r="F53" i="11"/>
  <c r="F66" i="11"/>
  <c r="D78" i="11"/>
  <c r="D80" i="11"/>
  <c r="G77" i="11" l="1"/>
  <c r="G78" i="11"/>
  <c r="G79" i="11"/>
  <c r="G80" i="11"/>
  <c r="G81" i="11"/>
  <c r="F68" i="11"/>
  <c r="F57" i="10" l="1"/>
  <c r="F61" i="10" s="1"/>
  <c r="F24" i="10"/>
  <c r="F12" i="10"/>
  <c r="F66" i="10"/>
  <c r="F47" i="10"/>
  <c r="F49" i="10"/>
  <c r="F34" i="10"/>
  <c r="F65" i="10"/>
  <c r="F30" i="10"/>
  <c r="A80" i="10"/>
  <c r="A81" i="10" s="1"/>
  <c r="F64" i="10"/>
  <c r="F25" i="10"/>
  <c r="F44" i="10"/>
  <c r="F38" i="10"/>
  <c r="F20" i="10"/>
  <c r="F21" i="10"/>
  <c r="F22" i="10"/>
  <c r="F27" i="10"/>
  <c r="F29" i="10"/>
  <c r="F32" i="10"/>
  <c r="F33" i="10"/>
  <c r="F36" i="10"/>
  <c r="F39" i="10"/>
  <c r="F41" i="10"/>
  <c r="F43" i="10"/>
  <c r="F46" i="10"/>
  <c r="F14" i="10"/>
  <c r="F13" i="10"/>
  <c r="C81" i="10" l="1"/>
  <c r="E50" i="10"/>
  <c r="F50" i="10" s="1"/>
  <c r="F52" i="10" s="1"/>
  <c r="D82" i="10" s="1"/>
  <c r="F16" i="10"/>
  <c r="C80" i="10" s="1"/>
  <c r="A79" i="10"/>
  <c r="C79" i="10" s="1"/>
  <c r="A82" i="10"/>
  <c r="C82" i="10" s="1"/>
  <c r="A78" i="10"/>
  <c r="C78" i="10" s="1"/>
  <c r="D80" i="10" l="1"/>
  <c r="D81" i="10"/>
  <c r="D78" i="10"/>
  <c r="D79" i="10"/>
  <c r="F54" i="10"/>
  <c r="F67" i="10"/>
  <c r="G82" i="10" l="1"/>
  <c r="G81" i="10"/>
  <c r="G78" i="10"/>
  <c r="G79" i="10"/>
  <c r="G80" i="10"/>
  <c r="F69" i="10"/>
</calcChain>
</file>

<file path=xl/sharedStrings.xml><?xml version="1.0" encoding="utf-8"?>
<sst xmlns="http://schemas.openxmlformats.org/spreadsheetml/2006/main" count="266" uniqueCount="140">
  <si>
    <t xml:space="preserve">Item </t>
  </si>
  <si>
    <t>Quantity</t>
  </si>
  <si>
    <t>Unit</t>
  </si>
  <si>
    <t>Price</t>
  </si>
  <si>
    <t>Amount</t>
  </si>
  <si>
    <t>Direct Expenses</t>
  </si>
  <si>
    <t>cwt.</t>
  </si>
  <si>
    <t>Operator Labor</t>
  </si>
  <si>
    <t>Repair &amp; Maintenance</t>
  </si>
  <si>
    <t>Total Direct Expenses</t>
  </si>
  <si>
    <t>Returns Above Direct Expenses</t>
  </si>
  <si>
    <t xml:space="preserve"> Estimated Costs and Returns</t>
  </si>
  <si>
    <t>Total Gross Income</t>
  </si>
  <si>
    <t>head</t>
  </si>
  <si>
    <t>Marketing</t>
  </si>
  <si>
    <t>$/cwt</t>
  </si>
  <si>
    <t>Gross Income</t>
  </si>
  <si>
    <t>Utilities</t>
  </si>
  <si>
    <t>Vet/Medicine</t>
  </si>
  <si>
    <t>dose</t>
  </si>
  <si>
    <t>Salt &amp; Mineral</t>
  </si>
  <si>
    <t xml:space="preserve">    Mineral</t>
  </si>
  <si>
    <t>lb</t>
  </si>
  <si>
    <t>Health Management</t>
  </si>
  <si>
    <t>Purchased Feed</t>
  </si>
  <si>
    <t>hd</t>
  </si>
  <si>
    <t>ac</t>
  </si>
  <si>
    <t>Farm &amp; Ranch Supply</t>
  </si>
  <si>
    <t xml:space="preserve">    Supply</t>
  </si>
  <si>
    <t xml:space="preserve">    Management Labor</t>
  </si>
  <si>
    <t xml:space="preserve">    Day Labor</t>
  </si>
  <si>
    <t xml:space="preserve">Fuel </t>
  </si>
  <si>
    <t xml:space="preserve">    Electricity</t>
  </si>
  <si>
    <t xml:space="preserve">    Telephone</t>
  </si>
  <si>
    <t xml:space="preserve">    Ranch Overhead</t>
  </si>
  <si>
    <t>Interest On Oper Capital</t>
  </si>
  <si>
    <t>ea</t>
  </si>
  <si>
    <t>day</t>
  </si>
  <si>
    <t>gal</t>
  </si>
  <si>
    <t>Fixed Expenses</t>
  </si>
  <si>
    <t>Total Fixed Expenses</t>
  </si>
  <si>
    <t>Total Expenses</t>
  </si>
  <si>
    <t>Residual Returns</t>
  </si>
  <si>
    <t xml:space="preserve"> </t>
  </si>
  <si>
    <t xml:space="preserve">    Oper labor/Land Charge/Return to Resources</t>
  </si>
  <si>
    <t>Average Break Even</t>
  </si>
  <si>
    <t>Weaning</t>
  </si>
  <si>
    <t>Gross sales</t>
  </si>
  <si>
    <t>%</t>
  </si>
  <si>
    <t>Variable Cost</t>
  </si>
  <si>
    <t>Total Cost</t>
  </si>
  <si>
    <t xml:space="preserve">        Pasture</t>
  </si>
  <si>
    <t>West Central Texas</t>
  </si>
  <si>
    <t xml:space="preserve">        Management</t>
  </si>
  <si>
    <t>Risk Management</t>
  </si>
  <si>
    <t xml:space="preserve">    Pasture Rainfall Insurance</t>
  </si>
  <si>
    <t>Average acres per Animal Unit</t>
  </si>
  <si>
    <t xml:space="preserve">    Trucking</t>
  </si>
  <si>
    <t>Pasture Rent $/au/Mo.</t>
  </si>
  <si>
    <t>mo.</t>
  </si>
  <si>
    <t>au</t>
  </si>
  <si>
    <t>Predator Control/Management</t>
  </si>
  <si>
    <t xml:space="preserve">        Other</t>
  </si>
  <si>
    <t>Overall Kid Weaning Percentage</t>
  </si>
  <si>
    <t>Meat Goat Kids</t>
  </si>
  <si>
    <t>Cull Does</t>
  </si>
  <si>
    <t>Cull Buck</t>
  </si>
  <si>
    <t xml:space="preserve">    Salt</t>
  </si>
  <si>
    <t xml:space="preserve">    Lice Control</t>
  </si>
  <si>
    <t xml:space="preserve">    Corn</t>
  </si>
  <si>
    <t xml:space="preserve">    Cottonseed</t>
  </si>
  <si>
    <t xml:space="preserve">    Commission - </t>
  </si>
  <si>
    <t xml:space="preserve">    Yardage</t>
  </si>
  <si>
    <t xml:space="preserve">    Soremouth Vac.</t>
  </si>
  <si>
    <t xml:space="preserve">    Dewormer-Ivomec</t>
  </si>
  <si>
    <t>ml</t>
  </si>
  <si>
    <t xml:space="preserve">   Meat Goat Billy</t>
  </si>
  <si>
    <t>Kid Price to Cover</t>
  </si>
  <si>
    <t>AU</t>
  </si>
  <si>
    <t>Projections for Planning Purposes Only</t>
  </si>
  <si>
    <t>For questions and/or additional information please contact Bill Thompson at 325-653-4576 (w-thompson@tamu.edu)</t>
  </si>
  <si>
    <r>
      <t xml:space="preserve">                      </t>
    </r>
    <r>
      <rPr>
        <sz val="7"/>
        <rFont val="Arial"/>
        <family val="2"/>
      </rPr>
      <t xml:space="preserve"> Information presented is prepared solely as a general guide &amp; not intended to recognize or predict the costs &amp; returns from any one operation. </t>
    </r>
  </si>
  <si>
    <t>These projections were collected &amp; developed by Texas AgriLife Extension staff &amp; approved for publication.</t>
  </si>
  <si>
    <t>% APR</t>
  </si>
  <si>
    <t>Small Acreage Meat Goats: 40 Acres, 12 Nannies and 1 Billy (6 hd per A.U)</t>
  </si>
  <si>
    <t xml:space="preserve">    Pickup Fuel</t>
  </si>
  <si>
    <t>month</t>
  </si>
  <si>
    <t>Livestock Panels</t>
  </si>
  <si>
    <t xml:space="preserve">   Small Acreage Equipment compliment</t>
  </si>
  <si>
    <t xml:space="preserve">   Property Tax and Insurance</t>
  </si>
  <si>
    <t>Lamb Price to Cover</t>
  </si>
  <si>
    <t>Gross Sales</t>
  </si>
  <si>
    <t xml:space="preserve">   Hair Sheep Ram</t>
  </si>
  <si>
    <t xml:space="preserve">   Property Tax &amp; Insurance</t>
  </si>
  <si>
    <t xml:space="preserve">   Small Acreage Equipment Compliment</t>
  </si>
  <si>
    <t>%APR</t>
  </si>
  <si>
    <t>Month</t>
  </si>
  <si>
    <t xml:space="preserve">    Overeat/Tetnus</t>
  </si>
  <si>
    <t xml:space="preserve">    Cull Ram</t>
  </si>
  <si>
    <t xml:space="preserve">    Cull Ewes</t>
  </si>
  <si>
    <t xml:space="preserve">    Lambs</t>
  </si>
  <si>
    <t>Overall Lamb Weaning Percentage</t>
  </si>
  <si>
    <t>Small Acreage Hair Sheep-Lamb Production: 40 Acres, 12 Ewes, 1 ram (6 hd per A.U)</t>
  </si>
  <si>
    <t>Per AU</t>
  </si>
  <si>
    <t>Small Acreage: Fixed Assets  Cost Analysis</t>
  </si>
  <si>
    <t>Allocation of expenses by Livestock Enterprise</t>
  </si>
  <si>
    <t>Description</t>
  </si>
  <si>
    <t>Size</t>
  </si>
  <si>
    <t>Fair Market Value</t>
  </si>
  <si>
    <t>Original Purchase Price</t>
  </si>
  <si>
    <t>Estimated Life</t>
  </si>
  <si>
    <t>Remaining Life</t>
  </si>
  <si>
    <t>S.V. as % of Cost</t>
  </si>
  <si>
    <t>Accumulated Depr.</t>
  </si>
  <si>
    <t>Remaining Basis</t>
  </si>
  <si>
    <t>Total Annual Depreciation</t>
  </si>
  <si>
    <t>R&amp;M as % of cost</t>
  </si>
  <si>
    <t>R&amp;M Cost Per Year</t>
  </si>
  <si>
    <t>2 AU Example</t>
  </si>
  <si>
    <t>8ft</t>
  </si>
  <si>
    <t>1990 JD 2955</t>
  </si>
  <si>
    <t>Misc Livestock equip, (drench guns, Hoof trimmers, Syringes, etc.)</t>
  </si>
  <si>
    <t>N/A</t>
  </si>
  <si>
    <t>Pickup (1/8 interest)</t>
  </si>
  <si>
    <t>3/4 t</t>
  </si>
  <si>
    <t>livestock trailer - bumper hitch</t>
  </si>
  <si>
    <t>Perimeter and cross fences</t>
  </si>
  <si>
    <t>Llama</t>
  </si>
  <si>
    <t>Poly tub w/ float</t>
  </si>
  <si>
    <t>400 g</t>
  </si>
  <si>
    <t>Property Taxes and Insurance</t>
  </si>
  <si>
    <t>Totals</t>
  </si>
  <si>
    <t>Estimated Total Animal Units</t>
  </si>
  <si>
    <t>Estimated Repair Costs</t>
  </si>
  <si>
    <t>Total</t>
  </si>
  <si>
    <t>Estimated Depr. Costs</t>
  </si>
  <si>
    <t xml:space="preserve"> Estimated Breakeven Prices and Sensitivity Analysis</t>
  </si>
  <si>
    <t>Small Acreage Hair Sheep: 40 Acres, 12 Ewes and 1 Ram (6 hd per A.U)</t>
  </si>
  <si>
    <t>Steel Shed 10X12X4</t>
  </si>
  <si>
    <t>120 sqft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</si>
</sst>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</font>
    <font>
      <b/>
      <sz val="10"/>
      <name val="Univers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</font>
    <font>
      <b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indexed="10"/>
      <name val="Arial"/>
      <family val="2"/>
    </font>
    <font>
      <b/>
      <sz val="2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5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Protection="1"/>
    <xf numFmtId="0" fontId="0" fillId="0" borderId="0" xfId="0" applyBorder="1" applyAlignment="1" applyProtection="1"/>
    <xf numFmtId="0" fontId="0" fillId="0" borderId="0" xfId="0" applyBorder="1" applyProtection="1"/>
    <xf numFmtId="0" fontId="2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</xf>
    <xf numFmtId="164" fontId="0" fillId="0" borderId="0" xfId="0" applyNumberFormat="1" applyBorder="1" applyAlignment="1" applyProtection="1"/>
    <xf numFmtId="164" fontId="2" fillId="0" borderId="1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7" fillId="0" borderId="2" xfId="0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0" fontId="3" fillId="0" borderId="0" xfId="0" applyFont="1" applyProtection="1"/>
    <xf numFmtId="2" fontId="2" fillId="0" borderId="1" xfId="0" applyNumberFormat="1" applyFont="1" applyBorder="1" applyAlignment="1" applyProtection="1"/>
    <xf numFmtId="2" fontId="2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0" fontId="0" fillId="0" borderId="0" xfId="0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6" fillId="0" borderId="0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164" fontId="1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0" fontId="0" fillId="0" borderId="0" xfId="0" applyAlignment="1" applyProtection="1">
      <alignment horizontal="right"/>
    </xf>
    <xf numFmtId="164" fontId="0" fillId="0" borderId="0" xfId="0" applyNumberFormat="1" applyProtection="1"/>
    <xf numFmtId="0" fontId="3" fillId="0" borderId="0" xfId="0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Protection="1"/>
    <xf numFmtId="164" fontId="2" fillId="0" borderId="0" xfId="0" applyNumberFormat="1" applyFont="1" applyProtection="1"/>
    <xf numFmtId="0" fontId="3" fillId="0" borderId="0" xfId="0" applyFont="1" applyAlignment="1" applyProtection="1">
      <alignment horizontal="right"/>
    </xf>
    <xf numFmtId="164" fontId="8" fillId="0" borderId="0" xfId="0" applyNumberFormat="1" applyFont="1" applyProtection="1"/>
    <xf numFmtId="164" fontId="3" fillId="0" borderId="0" xfId="0" applyNumberFormat="1" applyFont="1" applyProtection="1"/>
    <xf numFmtId="0" fontId="9" fillId="0" borderId="0" xfId="0" applyFont="1" applyFill="1" applyProtection="1"/>
    <xf numFmtId="164" fontId="4" fillId="0" borderId="0" xfId="0" applyNumberFormat="1" applyFont="1" applyProtection="1"/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164" fontId="1" fillId="7" borderId="0" xfId="0" applyNumberFormat="1" applyFont="1" applyFill="1" applyBorder="1" applyAlignment="1" applyProtection="1">
      <alignment horizontal="center"/>
    </xf>
    <xf numFmtId="164" fontId="1" fillId="7" borderId="10" xfId="0" applyNumberFormat="1" applyFont="1" applyFill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0" fontId="11" fillId="0" borderId="0" xfId="0" applyFont="1" applyProtection="1"/>
    <xf numFmtId="9" fontId="10" fillId="2" borderId="0" xfId="0" applyNumberFormat="1" applyFont="1" applyFill="1" applyAlignment="1" applyProtection="1">
      <protection locked="0"/>
    </xf>
    <xf numFmtId="1" fontId="10" fillId="2" borderId="0" xfId="0" applyNumberFormat="1" applyFont="1" applyFill="1" applyAlignment="1" applyProtection="1">
      <protection locked="0"/>
    </xf>
    <xf numFmtId="2" fontId="10" fillId="2" borderId="0" xfId="0" applyNumberFormat="1" applyFont="1" applyFill="1" applyAlignment="1" applyProtection="1">
      <protection locked="0"/>
    </xf>
    <xf numFmtId="164" fontId="14" fillId="6" borderId="0" xfId="0" applyNumberFormat="1" applyFont="1" applyFill="1" applyProtection="1">
      <protection locked="0"/>
    </xf>
    <xf numFmtId="2" fontId="15" fillId="6" borderId="0" xfId="0" applyNumberFormat="1" applyFont="1" applyFill="1" applyProtection="1">
      <protection locked="0"/>
    </xf>
    <xf numFmtId="164" fontId="15" fillId="6" borderId="0" xfId="0" applyNumberFormat="1" applyFont="1" applyFill="1" applyProtection="1">
      <protection locked="0"/>
    </xf>
    <xf numFmtId="10" fontId="15" fillId="6" borderId="0" xfId="0" applyNumberFormat="1" applyFont="1" applyFill="1" applyProtection="1">
      <protection locked="0"/>
    </xf>
    <xf numFmtId="0" fontId="0" fillId="0" borderId="0" xfId="0" applyAlignment="1" applyProtection="1">
      <alignment horizontal="center"/>
    </xf>
    <xf numFmtId="0" fontId="11" fillId="0" borderId="0" xfId="0" applyFont="1" applyProtection="1"/>
    <xf numFmtId="0" fontId="0" fillId="0" borderId="0" xfId="0" applyProtection="1"/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164" fontId="3" fillId="0" borderId="8" xfId="0" applyNumberFormat="1" applyFont="1" applyBorder="1" applyAlignment="1" applyProtection="1">
      <alignment horizontal="center"/>
    </xf>
    <xf numFmtId="164" fontId="3" fillId="8" borderId="10" xfId="0" applyNumberFormat="1" applyFont="1" applyFill="1" applyBorder="1" applyAlignment="1" applyProtection="1">
      <alignment horizontal="center"/>
    </xf>
    <xf numFmtId="164" fontId="3" fillId="8" borderId="0" xfId="0" applyNumberFormat="1" applyFont="1" applyFill="1" applyBorder="1" applyAlignment="1" applyProtection="1">
      <alignment horizontal="center"/>
    </xf>
    <xf numFmtId="164" fontId="3" fillId="0" borderId="1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6" fillId="0" borderId="0" xfId="0" applyFont="1" applyFill="1" applyProtection="1"/>
    <xf numFmtId="164" fontId="0" fillId="0" borderId="0" xfId="0" applyNumberFormat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0" fontId="3" fillId="0" borderId="0" xfId="0" applyFont="1" applyFill="1" applyAlignment="1" applyProtection="1"/>
    <xf numFmtId="0" fontId="0" fillId="0" borderId="10" xfId="0" applyBorder="1" applyProtection="1"/>
    <xf numFmtId="0" fontId="0" fillId="0" borderId="7" xfId="0" applyBorder="1" applyProtection="1"/>
    <xf numFmtId="0" fontId="0" fillId="0" borderId="9" xfId="0" applyBorder="1" applyProtection="1"/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wrapText="1"/>
    </xf>
    <xf numFmtId="0" fontId="2" fillId="0" borderId="16" xfId="0" applyFont="1" applyFill="1" applyBorder="1" applyAlignment="1" applyProtection="1">
      <alignment horizontal="center" wrapText="1"/>
    </xf>
    <xf numFmtId="0" fontId="2" fillId="0" borderId="17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8" xfId="0" applyFont="1" applyFill="1" applyBorder="1" applyAlignment="1" applyProtection="1">
      <alignment horizontal="center" wrapText="1"/>
    </xf>
    <xf numFmtId="0" fontId="2" fillId="0" borderId="19" xfId="0" applyFont="1" applyFill="1" applyBorder="1" applyAlignment="1" applyProtection="1">
      <alignment horizontal="center" wrapText="1"/>
    </xf>
    <xf numFmtId="0" fontId="15" fillId="6" borderId="20" xfId="0" applyFont="1" applyFill="1" applyBorder="1" applyProtection="1">
      <protection locked="0"/>
    </xf>
    <xf numFmtId="0" fontId="15" fillId="6" borderId="21" xfId="0" applyFont="1" applyFill="1" applyBorder="1" applyAlignment="1" applyProtection="1">
      <alignment horizontal="center"/>
      <protection locked="0"/>
    </xf>
    <xf numFmtId="165" fontId="15" fillId="6" borderId="21" xfId="2" applyNumberFormat="1" applyFont="1" applyFill="1" applyBorder="1" applyAlignment="1" applyProtection="1">
      <alignment horizontal="center"/>
      <protection locked="0"/>
    </xf>
    <xf numFmtId="1" fontId="15" fillId="6" borderId="21" xfId="2" applyNumberFormat="1" applyFont="1" applyFill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</xf>
    <xf numFmtId="165" fontId="0" fillId="0" borderId="23" xfId="0" applyNumberFormat="1" applyBorder="1" applyProtection="1"/>
    <xf numFmtId="165" fontId="0" fillId="0" borderId="21" xfId="2" applyNumberFormat="1" applyFont="1" applyBorder="1" applyAlignment="1" applyProtection="1">
      <alignment horizontal="center"/>
    </xf>
    <xf numFmtId="165" fontId="0" fillId="0" borderId="24" xfId="2" applyNumberFormat="1" applyFont="1" applyBorder="1" applyAlignment="1" applyProtection="1">
      <alignment horizontal="center"/>
    </xf>
    <xf numFmtId="9" fontId="15" fillId="6" borderId="25" xfId="3" applyFont="1" applyFill="1" applyBorder="1" applyAlignment="1" applyProtection="1">
      <alignment horizontal="center"/>
      <protection locked="0"/>
    </xf>
    <xf numFmtId="9" fontId="15" fillId="6" borderId="22" xfId="3" applyFont="1" applyFill="1" applyBorder="1" applyAlignment="1" applyProtection="1">
      <alignment horizontal="center"/>
      <protection locked="0"/>
    </xf>
    <xf numFmtId="9" fontId="15" fillId="6" borderId="26" xfId="3" applyFont="1" applyFill="1" applyBorder="1" applyAlignment="1" applyProtection="1">
      <alignment horizontal="center"/>
      <protection locked="0"/>
    </xf>
    <xf numFmtId="0" fontId="15" fillId="6" borderId="20" xfId="0" applyFont="1" applyFill="1" applyBorder="1" applyAlignment="1" applyProtection="1">
      <alignment wrapText="1"/>
      <protection locked="0"/>
    </xf>
    <xf numFmtId="0" fontId="15" fillId="6" borderId="27" xfId="0" applyFont="1" applyFill="1" applyBorder="1" applyProtection="1">
      <protection locked="0"/>
    </xf>
    <xf numFmtId="0" fontId="15" fillId="6" borderId="22" xfId="0" applyFont="1" applyFill="1" applyBorder="1" applyAlignment="1" applyProtection="1">
      <alignment horizontal="center"/>
      <protection locked="0"/>
    </xf>
    <xf numFmtId="165" fontId="15" fillId="6" borderId="22" xfId="2" applyNumberFormat="1" applyFont="1" applyFill="1" applyBorder="1" applyAlignment="1" applyProtection="1">
      <alignment horizontal="center"/>
      <protection locked="0"/>
    </xf>
    <xf numFmtId="1" fontId="15" fillId="6" borderId="22" xfId="2" applyNumberFormat="1" applyFont="1" applyFill="1" applyBorder="1" applyAlignment="1" applyProtection="1">
      <alignment horizontal="center"/>
      <protection locked="0"/>
    </xf>
    <xf numFmtId="0" fontId="15" fillId="6" borderId="25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Protection="1"/>
    <xf numFmtId="0" fontId="15" fillId="0" borderId="21" xfId="0" applyFont="1" applyFill="1" applyBorder="1" applyAlignment="1" applyProtection="1">
      <alignment horizontal="center"/>
    </xf>
    <xf numFmtId="0" fontId="15" fillId="0" borderId="23" xfId="0" applyFont="1" applyFill="1" applyBorder="1" applyAlignment="1" applyProtection="1">
      <alignment horizontal="center"/>
    </xf>
    <xf numFmtId="165" fontId="15" fillId="6" borderId="28" xfId="2" applyNumberFormat="1" applyFont="1" applyFill="1" applyBorder="1" applyAlignment="1" applyProtection="1">
      <alignment horizontal="center"/>
      <protection locked="0"/>
    </xf>
    <xf numFmtId="0" fontId="15" fillId="0" borderId="28" xfId="0" applyFont="1" applyFill="1" applyBorder="1" applyAlignment="1" applyProtection="1">
      <alignment horizontal="center"/>
    </xf>
    <xf numFmtId="0" fontId="0" fillId="0" borderId="28" xfId="0" applyBorder="1" applyProtection="1"/>
    <xf numFmtId="0" fontId="0" fillId="0" borderId="29" xfId="0" applyBorder="1" applyProtection="1"/>
    <xf numFmtId="0" fontId="0" fillId="0" borderId="30" xfId="0" applyBorder="1" applyProtection="1"/>
    <xf numFmtId="165" fontId="0" fillId="0" borderId="31" xfId="2" applyNumberFormat="1" applyFont="1" applyBorder="1" applyAlignment="1" applyProtection="1">
      <alignment horizontal="center"/>
    </xf>
    <xf numFmtId="9" fontId="15" fillId="6" borderId="29" xfId="3" applyFont="1" applyFill="1" applyBorder="1" applyAlignment="1" applyProtection="1">
      <alignment horizontal="center"/>
      <protection locked="0"/>
    </xf>
    <xf numFmtId="9" fontId="15" fillId="6" borderId="28" xfId="3" applyFont="1" applyFill="1" applyBorder="1" applyAlignment="1" applyProtection="1">
      <alignment horizontal="center"/>
      <protection locked="0"/>
    </xf>
    <xf numFmtId="9" fontId="15" fillId="6" borderId="31" xfId="3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Protection="1"/>
    <xf numFmtId="0" fontId="0" fillId="0" borderId="18" xfId="0" applyBorder="1" applyProtection="1"/>
    <xf numFmtId="166" fontId="0" fillId="0" borderId="33" xfId="0" applyNumberFormat="1" applyBorder="1" applyProtection="1"/>
    <xf numFmtId="166" fontId="0" fillId="0" borderId="7" xfId="0" applyNumberFormat="1" applyBorder="1" applyProtection="1"/>
    <xf numFmtId="165" fontId="0" fillId="0" borderId="33" xfId="0" applyNumberFormat="1" applyBorder="1" applyProtection="1"/>
    <xf numFmtId="165" fontId="0" fillId="0" borderId="18" xfId="2" applyNumberFormat="1" applyFont="1" applyBorder="1" applyProtection="1"/>
    <xf numFmtId="165" fontId="0" fillId="0" borderId="7" xfId="2" applyNumberFormat="1" applyFont="1" applyBorder="1" applyProtection="1"/>
    <xf numFmtId="165" fontId="0" fillId="0" borderId="33" xfId="2" applyNumberFormat="1" applyFont="1" applyBorder="1" applyProtection="1"/>
    <xf numFmtId="165" fontId="0" fillId="0" borderId="34" xfId="2" applyNumberFormat="1" applyFont="1" applyBorder="1" applyProtection="1"/>
    <xf numFmtId="0" fontId="0" fillId="0" borderId="35" xfId="0" applyBorder="1" applyProtection="1"/>
    <xf numFmtId="1" fontId="3" fillId="0" borderId="0" xfId="2" applyNumberFormat="1" applyFont="1" applyFill="1" applyBorder="1" applyAlignment="1" applyProtection="1">
      <alignment horizontal="center"/>
    </xf>
    <xf numFmtId="1" fontId="15" fillId="0" borderId="0" xfId="2" applyNumberFormat="1" applyFont="1" applyFill="1" applyBorder="1" applyAlignment="1" applyProtection="1">
      <alignment horizontal="center"/>
    </xf>
    <xf numFmtId="0" fontId="0" fillId="0" borderId="36" xfId="0" applyBorder="1" applyProtection="1"/>
    <xf numFmtId="44" fontId="0" fillId="0" borderId="37" xfId="2" applyNumberFormat="1" applyFont="1" applyBorder="1" applyProtection="1"/>
    <xf numFmtId="0" fontId="0" fillId="0" borderId="38" xfId="0" applyBorder="1" applyProtection="1"/>
    <xf numFmtId="44" fontId="0" fillId="0" borderId="29" xfId="2" applyFont="1" applyBorder="1" applyProtection="1"/>
    <xf numFmtId="44" fontId="0" fillId="0" borderId="38" xfId="2" applyFont="1" applyBorder="1" applyProtection="1"/>
    <xf numFmtId="0" fontId="0" fillId="0" borderId="39" xfId="0" applyBorder="1" applyProtection="1"/>
    <xf numFmtId="44" fontId="0" fillId="0" borderId="25" xfId="2" applyNumberFormat="1" applyFont="1" applyBorder="1" applyProtection="1"/>
    <xf numFmtId="165" fontId="0" fillId="0" borderId="25" xfId="2" applyNumberFormat="1" applyFont="1" applyBorder="1" applyProtection="1"/>
    <xf numFmtId="165" fontId="0" fillId="0" borderId="22" xfId="2" applyNumberFormat="1" applyFont="1" applyBorder="1" applyProtection="1"/>
    <xf numFmtId="165" fontId="0" fillId="0" borderId="26" xfId="2" applyNumberFormat="1" applyFont="1" applyBorder="1" applyProtection="1"/>
    <xf numFmtId="164" fontId="15" fillId="0" borderId="0" xfId="0" applyNumberFormat="1" applyFont="1" applyFill="1" applyProtection="1">
      <protection locked="0"/>
    </xf>
    <xf numFmtId="0" fontId="0" fillId="0" borderId="0" xfId="0" applyProtection="1"/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9" fontId="3" fillId="4" borderId="11" xfId="1" applyNumberFormat="1" applyFont="1" applyFill="1" applyBorder="1" applyAlignment="1" applyProtection="1">
      <alignment horizontal="center"/>
    </xf>
    <xf numFmtId="9" fontId="3" fillId="4" borderId="10" xfId="1" applyNumberFormat="1" applyFont="1" applyFill="1" applyBorder="1" applyAlignment="1" applyProtection="1">
      <alignment horizontal="center"/>
    </xf>
    <xf numFmtId="164" fontId="1" fillId="7" borderId="11" xfId="0" applyNumberFormat="1" applyFont="1" applyFill="1" applyBorder="1" applyAlignment="1" applyProtection="1">
      <alignment horizontal="center"/>
    </xf>
    <xf numFmtId="164" fontId="1" fillId="7" borderId="0" xfId="0" applyNumberFormat="1" applyFont="1" applyFill="1" applyBorder="1" applyAlignment="1" applyProtection="1">
      <alignment horizontal="center"/>
    </xf>
    <xf numFmtId="164" fontId="1" fillId="7" borderId="10" xfId="0" applyNumberFormat="1" applyFont="1" applyFill="1" applyBorder="1" applyAlignment="1" applyProtection="1">
      <alignment horizontal="center"/>
    </xf>
    <xf numFmtId="9" fontId="1" fillId="0" borderId="13" xfId="0" applyNumberFormat="1" applyFont="1" applyBorder="1" applyAlignment="1" applyProtection="1">
      <alignment horizontal="center"/>
    </xf>
    <xf numFmtId="9" fontId="1" fillId="0" borderId="9" xfId="0" applyNumberFormat="1" applyFont="1" applyBorder="1" applyAlignment="1" applyProtection="1">
      <alignment horizontal="center"/>
    </xf>
    <xf numFmtId="9" fontId="1" fillId="0" borderId="11" xfId="0" applyNumberFormat="1" applyFont="1" applyBorder="1" applyAlignment="1" applyProtection="1">
      <alignment horizontal="center"/>
    </xf>
    <xf numFmtId="9" fontId="1" fillId="0" borderId="10" xfId="0" applyNumberFormat="1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0" fontId="11" fillId="0" borderId="0" xfId="0" applyFont="1" applyProtection="1"/>
    <xf numFmtId="0" fontId="0" fillId="0" borderId="0" xfId="0" applyProtection="1"/>
    <xf numFmtId="164" fontId="1" fillId="0" borderId="13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9" fontId="1" fillId="0" borderId="12" xfId="0" applyNumberFormat="1" applyFont="1" applyBorder="1" applyAlignment="1" applyProtection="1">
      <alignment horizontal="center"/>
    </xf>
    <xf numFmtId="9" fontId="1" fillId="0" borderId="5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9" fontId="3" fillId="8" borderId="11" xfId="1" applyNumberFormat="1" applyFont="1" applyFill="1" applyBorder="1" applyAlignment="1" applyProtection="1">
      <alignment horizontal="center"/>
    </xf>
    <xf numFmtId="9" fontId="3" fillId="8" borderId="10" xfId="1" applyNumberFormat="1" applyFont="1" applyFill="1" applyBorder="1" applyAlignment="1" applyProtection="1">
      <alignment horizontal="center"/>
    </xf>
    <xf numFmtId="164" fontId="3" fillId="8" borderId="11" xfId="0" applyNumberFormat="1" applyFont="1" applyFill="1" applyBorder="1" applyAlignment="1" applyProtection="1">
      <alignment horizontal="center"/>
    </xf>
    <xf numFmtId="164" fontId="3" fillId="8" borderId="0" xfId="0" applyNumberFormat="1" applyFont="1" applyFill="1" applyBorder="1" applyAlignment="1" applyProtection="1">
      <alignment horizontal="center"/>
    </xf>
    <xf numFmtId="164" fontId="3" fillId="8" borderId="10" xfId="0" applyNumberFormat="1" applyFont="1" applyFill="1" applyBorder="1" applyAlignment="1" applyProtection="1">
      <alignment horizontal="center"/>
    </xf>
    <xf numFmtId="9" fontId="3" fillId="0" borderId="13" xfId="0" applyNumberFormat="1" applyFont="1" applyBorder="1" applyAlignment="1" applyProtection="1">
      <alignment horizontal="center"/>
    </xf>
    <xf numFmtId="9" fontId="3" fillId="0" borderId="9" xfId="0" applyNumberFormat="1" applyFont="1" applyBorder="1" applyAlignment="1" applyProtection="1">
      <alignment horizontal="center"/>
    </xf>
    <xf numFmtId="164" fontId="3" fillId="0" borderId="13" xfId="0" applyNumberFormat="1" applyFont="1" applyBorder="1" applyAlignment="1" applyProtection="1">
      <alignment horizontal="center"/>
    </xf>
    <xf numFmtId="164" fontId="3" fillId="0" borderId="7" xfId="0" applyNumberFormat="1" applyFont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/>
    </xf>
    <xf numFmtId="9" fontId="3" fillId="0" borderId="12" xfId="0" applyNumberFormat="1" applyFont="1" applyBorder="1" applyAlignment="1" applyProtection="1">
      <alignment horizontal="center"/>
    </xf>
    <xf numFmtId="9" fontId="3" fillId="0" borderId="5" xfId="0" applyNumberFormat="1" applyFont="1" applyBorder="1" applyAlignment="1" applyProtection="1">
      <alignment horizontal="center"/>
    </xf>
    <xf numFmtId="164" fontId="3" fillId="0" borderId="1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0" xfId="0" applyNumberFormat="1" applyFont="1" applyBorder="1" applyAlignment="1" applyProtection="1">
      <alignment horizontal="center"/>
    </xf>
    <xf numFmtId="9" fontId="3" fillId="0" borderId="11" xfId="0" applyNumberFormat="1" applyFont="1" applyBorder="1" applyAlignment="1" applyProtection="1">
      <alignment horizontal="center"/>
    </xf>
    <xf numFmtId="9" fontId="3" fillId="0" borderId="10" xfId="0" applyNumberFormat="1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7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0" fillId="0" borderId="1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</cellXfs>
  <cellStyles count="4">
    <cellStyle name="Currency" xfId="2" builtinId="4"/>
    <cellStyle name="Neutral" xfId="1" builtinId="2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6926</xdr:colOff>
      <xdr:row>4</xdr:row>
      <xdr:rowOff>20782</xdr:rowOff>
    </xdr:from>
    <xdr:to>
      <xdr:col>8</xdr:col>
      <xdr:colOff>256239</xdr:colOff>
      <xdr:row>9</xdr:row>
      <xdr:rowOff>163575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7017" y="685800"/>
          <a:ext cx="2202804" cy="9740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277022</xdr:colOff>
      <xdr:row>91</xdr:row>
      <xdr:rowOff>142793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01800"/>
          <a:ext cx="2202804" cy="974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38100</xdr:rowOff>
    </xdr:from>
    <xdr:to>
      <xdr:col>8</xdr:col>
      <xdr:colOff>380238</xdr:colOff>
      <xdr:row>10</xdr:row>
      <xdr:rowOff>113538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0680" y="708660"/>
          <a:ext cx="2445258" cy="108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1569720</xdr:colOff>
      <xdr:row>15</xdr:row>
      <xdr:rowOff>144780</xdr:rowOff>
    </xdr:from>
    <xdr:to>
      <xdr:col>5</xdr:col>
      <xdr:colOff>105918</xdr:colOff>
      <xdr:row>22</xdr:row>
      <xdr:rowOff>29718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7820" y="6217920"/>
          <a:ext cx="2445258" cy="1081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topLeftCell="A31" zoomScale="110" zoomScaleNormal="110" workbookViewId="0">
      <selection activeCell="F57" sqref="F57"/>
    </sheetView>
  </sheetViews>
  <sheetFormatPr defaultRowHeight="13.2"/>
  <cols>
    <col min="1" max="1" width="28.109375" customWidth="1"/>
    <col min="2" max="2" width="6.88671875" customWidth="1"/>
    <col min="3" max="4" width="9.88671875" customWidth="1"/>
    <col min="5" max="5" width="10" customWidth="1"/>
    <col min="6" max="6" width="11.5546875" customWidth="1"/>
    <col min="7" max="7" width="19.5546875" style="11" customWidth="1"/>
  </cols>
  <sheetData>
    <row r="1" spans="1:9" s="1" customFormat="1">
      <c r="A1" s="147" t="s">
        <v>79</v>
      </c>
      <c r="B1" s="147"/>
      <c r="C1" s="147"/>
      <c r="D1" s="147"/>
      <c r="E1" s="147"/>
      <c r="F1" s="147"/>
      <c r="G1" s="147"/>
    </row>
    <row r="2" spans="1:9" s="1" customFormat="1">
      <c r="A2" s="146" t="s">
        <v>11</v>
      </c>
      <c r="B2" s="146"/>
      <c r="C2" s="146"/>
      <c r="D2" s="146"/>
      <c r="E2" s="146"/>
      <c r="F2" s="146"/>
      <c r="G2" s="146"/>
      <c r="H2" s="22"/>
      <c r="I2" s="22"/>
    </row>
    <row r="3" spans="1:9" s="1" customFormat="1">
      <c r="A3" s="147" t="s">
        <v>84</v>
      </c>
      <c r="B3" s="147"/>
      <c r="C3" s="147"/>
      <c r="D3" s="147"/>
      <c r="E3" s="147"/>
      <c r="F3" s="147"/>
      <c r="G3" s="147"/>
      <c r="H3" s="21"/>
      <c r="I3" s="21"/>
    </row>
    <row r="4" spans="1:9" s="1" customFormat="1">
      <c r="A4" s="148" t="s">
        <v>52</v>
      </c>
      <c r="B4" s="148"/>
      <c r="C4" s="148"/>
      <c r="D4" s="148"/>
      <c r="E4" s="148"/>
      <c r="F4" s="148"/>
      <c r="G4" s="148"/>
      <c r="H4" s="20"/>
      <c r="I4" s="20"/>
    </row>
    <row r="5" spans="1:9" s="1" customFormat="1">
      <c r="A5" s="20"/>
      <c r="B5" s="20"/>
      <c r="C5" s="20"/>
      <c r="D5" s="20"/>
      <c r="E5" s="20"/>
      <c r="F5" s="20"/>
      <c r="G5" s="20"/>
      <c r="H5" s="20"/>
      <c r="I5" s="20"/>
    </row>
    <row r="6" spans="1:9" s="1" customFormat="1">
      <c r="A6" s="20" t="s">
        <v>63</v>
      </c>
      <c r="B6" s="53">
        <v>1.2</v>
      </c>
      <c r="C6" s="20"/>
      <c r="D6" s="20"/>
      <c r="E6" s="20"/>
      <c r="F6" s="20"/>
      <c r="G6" s="20"/>
      <c r="H6" s="20"/>
      <c r="I6" s="20"/>
    </row>
    <row r="7" spans="1:9" s="1" customFormat="1">
      <c r="A7" s="15" t="s">
        <v>56</v>
      </c>
      <c r="B7" s="54">
        <v>20</v>
      </c>
      <c r="C7" s="2"/>
      <c r="D7" s="2"/>
      <c r="E7" s="8"/>
      <c r="F7" s="8"/>
      <c r="G7" s="3"/>
    </row>
    <row r="8" spans="1:9" s="1" customFormat="1">
      <c r="A8" s="5" t="s">
        <v>0</v>
      </c>
      <c r="B8" s="149" t="s">
        <v>1</v>
      </c>
      <c r="C8" s="149"/>
      <c r="D8" s="24" t="s">
        <v>2</v>
      </c>
      <c r="E8" s="9" t="s">
        <v>3</v>
      </c>
      <c r="F8" s="16" t="s">
        <v>43</v>
      </c>
      <c r="G8" s="17"/>
      <c r="H8" s="17"/>
    </row>
    <row r="9" spans="1:9" s="1" customFormat="1">
      <c r="A9" s="6"/>
      <c r="B9" s="13"/>
      <c r="C9" s="14"/>
      <c r="D9" s="7"/>
      <c r="E9" s="10" t="s">
        <v>15</v>
      </c>
      <c r="F9" s="10" t="s">
        <v>4</v>
      </c>
      <c r="G9" s="18"/>
      <c r="H9" s="19"/>
    </row>
    <row r="10" spans="1:9" s="1" customFormat="1">
      <c r="A10" s="25" t="s">
        <v>16</v>
      </c>
      <c r="B10" s="25"/>
      <c r="C10" s="26"/>
      <c r="D10" s="27"/>
      <c r="E10" s="28"/>
      <c r="F10" s="29"/>
      <c r="G10" s="26"/>
    </row>
    <row r="11" spans="1:9" s="1" customFormat="1">
      <c r="B11" s="23" t="s">
        <v>13</v>
      </c>
      <c r="C11" s="23" t="s">
        <v>6</v>
      </c>
      <c r="D11" s="30"/>
      <c r="E11" s="31"/>
      <c r="F11" s="31"/>
    </row>
    <row r="12" spans="1:9" s="1" customFormat="1">
      <c r="A12" s="15" t="s">
        <v>64</v>
      </c>
      <c r="B12" s="32">
        <v>12</v>
      </c>
      <c r="C12" s="55">
        <v>0.55000000000000004</v>
      </c>
      <c r="D12" s="30" t="s">
        <v>6</v>
      </c>
      <c r="E12" s="56">
        <v>185</v>
      </c>
      <c r="F12" s="31">
        <f>B12*C12*E12</f>
        <v>1221</v>
      </c>
    </row>
    <row r="13" spans="1:9" s="1" customFormat="1">
      <c r="A13" s="15" t="s">
        <v>65</v>
      </c>
      <c r="B13" s="33">
        <v>2</v>
      </c>
      <c r="C13" s="55">
        <v>1.1499999999999999</v>
      </c>
      <c r="D13" s="30" t="s">
        <v>6</v>
      </c>
      <c r="E13" s="56">
        <v>80</v>
      </c>
      <c r="F13" s="31">
        <f>B13*C13*E13</f>
        <v>184</v>
      </c>
    </row>
    <row r="14" spans="1:9" s="1" customFormat="1">
      <c r="A14" s="15" t="s">
        <v>66</v>
      </c>
      <c r="B14" s="32">
        <v>0.5</v>
      </c>
      <c r="C14" s="55">
        <v>2</v>
      </c>
      <c r="D14" s="30" t="s">
        <v>6</v>
      </c>
      <c r="E14" s="56">
        <v>75</v>
      </c>
      <c r="F14" s="31">
        <f>B14*C14*E14</f>
        <v>75</v>
      </c>
    </row>
    <row r="15" spans="1:9" s="1" customFormat="1">
      <c r="C15" s="34"/>
      <c r="D15" s="30"/>
      <c r="E15" s="35"/>
      <c r="F15" s="31"/>
    </row>
    <row r="16" spans="1:9" s="1" customFormat="1">
      <c r="A16" s="25" t="s">
        <v>12</v>
      </c>
      <c r="C16" s="34"/>
      <c r="D16" s="30"/>
      <c r="E16" s="31"/>
      <c r="F16" s="35">
        <f>SUM(F12:F14)</f>
        <v>1480</v>
      </c>
    </row>
    <row r="17" spans="1:6" s="1" customFormat="1">
      <c r="C17" s="34"/>
      <c r="D17" s="30"/>
      <c r="E17" s="31"/>
      <c r="F17" s="31"/>
    </row>
    <row r="18" spans="1:6" s="1" customFormat="1">
      <c r="A18" s="4" t="s">
        <v>5</v>
      </c>
      <c r="C18" s="34"/>
      <c r="D18" s="30"/>
      <c r="E18" s="31"/>
      <c r="F18" s="31"/>
    </row>
    <row r="19" spans="1:6" s="1" customFormat="1">
      <c r="A19" s="4" t="s">
        <v>18</v>
      </c>
      <c r="C19" s="34"/>
      <c r="D19" s="30"/>
      <c r="E19" s="31"/>
      <c r="F19" s="31"/>
    </row>
    <row r="20" spans="1:6" s="1" customFormat="1">
      <c r="A20" s="15" t="s">
        <v>73</v>
      </c>
      <c r="C20" s="57">
        <v>14</v>
      </c>
      <c r="D20" s="30" t="s">
        <v>19</v>
      </c>
      <c r="E20" s="58">
        <v>0.14000000000000001</v>
      </c>
      <c r="F20" s="31">
        <f t="shared" ref="F20:F22" si="0">C20*E20</f>
        <v>1.9600000000000002</v>
      </c>
    </row>
    <row r="21" spans="1:6" s="1" customFormat="1">
      <c r="A21" s="15" t="s">
        <v>74</v>
      </c>
      <c r="C21" s="57">
        <v>340</v>
      </c>
      <c r="D21" s="36" t="s">
        <v>75</v>
      </c>
      <c r="E21" s="58">
        <v>0.05</v>
      </c>
      <c r="F21" s="31">
        <f t="shared" si="0"/>
        <v>17</v>
      </c>
    </row>
    <row r="22" spans="1:6" s="1" customFormat="1">
      <c r="A22" s="4" t="s">
        <v>58</v>
      </c>
      <c r="B22" s="36" t="s">
        <v>59</v>
      </c>
      <c r="C22" s="57">
        <v>0</v>
      </c>
      <c r="D22" s="36" t="s">
        <v>60</v>
      </c>
      <c r="E22" s="58">
        <v>13.5</v>
      </c>
      <c r="F22" s="31">
        <f t="shared" si="0"/>
        <v>0</v>
      </c>
    </row>
    <row r="23" spans="1:6" s="1" customFormat="1">
      <c r="A23" s="4" t="s">
        <v>20</v>
      </c>
      <c r="C23" s="34"/>
      <c r="D23" s="30"/>
      <c r="E23" s="31"/>
      <c r="F23" s="31"/>
    </row>
    <row r="24" spans="1:6" s="1" customFormat="1">
      <c r="A24" s="15" t="s">
        <v>67</v>
      </c>
      <c r="C24" s="57">
        <v>118.6</v>
      </c>
      <c r="D24" s="30" t="s">
        <v>22</v>
      </c>
      <c r="E24" s="58">
        <v>0.11</v>
      </c>
      <c r="F24" s="31">
        <f>C24*E24</f>
        <v>13.045999999999999</v>
      </c>
    </row>
    <row r="25" spans="1:6" s="1" customFormat="1">
      <c r="A25" s="15" t="s">
        <v>21</v>
      </c>
      <c r="C25" s="57">
        <v>118.6</v>
      </c>
      <c r="D25" s="30" t="s">
        <v>22</v>
      </c>
      <c r="E25" s="58">
        <v>0.49</v>
      </c>
      <c r="F25" s="31">
        <f>C25*E25</f>
        <v>58.113999999999997</v>
      </c>
    </row>
    <row r="26" spans="1:6" s="1" customFormat="1">
      <c r="A26" s="4" t="s">
        <v>23</v>
      </c>
      <c r="C26" s="34"/>
      <c r="D26" s="30"/>
      <c r="E26" s="31"/>
      <c r="F26" s="31"/>
    </row>
    <row r="27" spans="1:6" s="1" customFormat="1">
      <c r="A27" s="15" t="s">
        <v>68</v>
      </c>
      <c r="C27" s="57">
        <v>1</v>
      </c>
      <c r="D27" s="30" t="s">
        <v>60</v>
      </c>
      <c r="E27" s="58">
        <v>1</v>
      </c>
      <c r="F27" s="31">
        <f>C27*E27</f>
        <v>1</v>
      </c>
    </row>
    <row r="28" spans="1:6" s="1" customFormat="1">
      <c r="A28" s="4" t="s">
        <v>24</v>
      </c>
      <c r="C28" s="34"/>
      <c r="D28" s="30"/>
      <c r="E28" s="31"/>
      <c r="F28" s="31"/>
    </row>
    <row r="29" spans="1:6" s="1" customFormat="1">
      <c r="A29" s="15" t="s">
        <v>69</v>
      </c>
      <c r="C29" s="57">
        <v>0</v>
      </c>
      <c r="D29" s="36" t="s">
        <v>22</v>
      </c>
      <c r="E29" s="58">
        <v>0.22</v>
      </c>
      <c r="F29" s="31">
        <f>C29*E29</f>
        <v>0</v>
      </c>
    </row>
    <row r="30" spans="1:6" s="1" customFormat="1">
      <c r="A30" s="15" t="s">
        <v>70</v>
      </c>
      <c r="C30" s="57">
        <v>540</v>
      </c>
      <c r="D30" s="36" t="s">
        <v>22</v>
      </c>
      <c r="E30" s="58">
        <v>0.23</v>
      </c>
      <c r="F30" s="31">
        <f>C30*E30</f>
        <v>124.2</v>
      </c>
    </row>
    <row r="31" spans="1:6" s="1" customFormat="1">
      <c r="A31" s="4" t="s">
        <v>14</v>
      </c>
      <c r="C31" s="34"/>
      <c r="D31" s="30"/>
      <c r="E31" s="31"/>
      <c r="F31" s="31"/>
    </row>
    <row r="32" spans="1:6" s="1" customFormat="1">
      <c r="A32" s="15" t="s">
        <v>71</v>
      </c>
      <c r="C32" s="57">
        <v>14.5</v>
      </c>
      <c r="D32" s="30" t="s">
        <v>25</v>
      </c>
      <c r="E32" s="58">
        <v>3.3</v>
      </c>
      <c r="F32" s="31">
        <f>C32*E32</f>
        <v>47.849999999999994</v>
      </c>
    </row>
    <row r="33" spans="1:6" s="1" customFormat="1">
      <c r="A33" s="15" t="s">
        <v>72</v>
      </c>
      <c r="C33" s="57">
        <v>14.5</v>
      </c>
      <c r="D33" s="30" t="s">
        <v>25</v>
      </c>
      <c r="E33" s="58">
        <v>0.65</v>
      </c>
      <c r="F33" s="31">
        <f>C33*E33</f>
        <v>9.4250000000000007</v>
      </c>
    </row>
    <row r="34" spans="1:6" s="1" customFormat="1">
      <c r="A34" s="15" t="s">
        <v>57</v>
      </c>
      <c r="C34" s="57"/>
      <c r="D34" s="36" t="s">
        <v>25</v>
      </c>
      <c r="E34" s="58"/>
      <c r="F34" s="31">
        <f>C34*E34</f>
        <v>0</v>
      </c>
    </row>
    <row r="35" spans="1:6" s="1" customFormat="1">
      <c r="A35" s="4" t="s">
        <v>27</v>
      </c>
      <c r="C35" s="34"/>
      <c r="D35" s="30"/>
      <c r="E35" s="31"/>
      <c r="F35" s="31"/>
    </row>
    <row r="36" spans="1:6" s="1" customFormat="1">
      <c r="A36" s="15" t="s">
        <v>28</v>
      </c>
      <c r="C36" s="34">
        <v>12</v>
      </c>
      <c r="D36" s="30" t="s">
        <v>36</v>
      </c>
      <c r="E36" s="58">
        <v>2</v>
      </c>
      <c r="F36" s="31">
        <f>C36*E36</f>
        <v>24</v>
      </c>
    </row>
    <row r="37" spans="1:6" s="1" customFormat="1">
      <c r="A37" s="4" t="s">
        <v>7</v>
      </c>
      <c r="C37" s="34"/>
      <c r="D37" s="30"/>
      <c r="E37" s="31"/>
      <c r="F37" s="31"/>
    </row>
    <row r="38" spans="1:6" s="1" customFormat="1">
      <c r="A38" s="15" t="s">
        <v>29</v>
      </c>
      <c r="C38" s="57">
        <v>0</v>
      </c>
      <c r="D38" s="30" t="s">
        <v>36</v>
      </c>
      <c r="E38" s="58">
        <v>15</v>
      </c>
      <c r="F38" s="31">
        <f>C38*E38</f>
        <v>0</v>
      </c>
    </row>
    <row r="39" spans="1:6" s="1" customFormat="1">
      <c r="A39" s="15" t="s">
        <v>30</v>
      </c>
      <c r="C39" s="57">
        <v>0</v>
      </c>
      <c r="D39" s="30" t="s">
        <v>37</v>
      </c>
      <c r="E39" s="58">
        <v>150</v>
      </c>
      <c r="F39" s="31">
        <f>C39*E39</f>
        <v>0</v>
      </c>
    </row>
    <row r="40" spans="1:6" s="1" customFormat="1">
      <c r="A40" s="4" t="s">
        <v>31</v>
      </c>
      <c r="C40" s="34"/>
      <c r="D40" s="30"/>
      <c r="E40" s="31"/>
      <c r="F40" s="31"/>
    </row>
    <row r="41" spans="1:6" s="1" customFormat="1">
      <c r="A41" s="15" t="s">
        <v>85</v>
      </c>
      <c r="C41" s="57">
        <v>21.5</v>
      </c>
      <c r="D41" s="30" t="s">
        <v>38</v>
      </c>
      <c r="E41" s="58">
        <v>3.25</v>
      </c>
      <c r="F41" s="31">
        <f>C41*E41</f>
        <v>69.875</v>
      </c>
    </row>
    <row r="42" spans="1:6" s="1" customFormat="1">
      <c r="A42" s="4" t="s">
        <v>17</v>
      </c>
      <c r="C42" s="34"/>
      <c r="D42" s="30"/>
      <c r="E42" s="31"/>
      <c r="F42" s="31"/>
    </row>
    <row r="43" spans="1:6" s="1" customFormat="1">
      <c r="A43" s="15" t="s">
        <v>32</v>
      </c>
      <c r="C43" s="57">
        <v>12</v>
      </c>
      <c r="D43" s="30" t="s">
        <v>86</v>
      </c>
      <c r="E43" s="58">
        <v>5</v>
      </c>
      <c r="F43" s="31">
        <f>C43*E43</f>
        <v>60</v>
      </c>
    </row>
    <row r="44" spans="1:6" s="1" customFormat="1">
      <c r="A44" s="15" t="s">
        <v>33</v>
      </c>
      <c r="C44" s="57">
        <v>12</v>
      </c>
      <c r="D44" s="30" t="s">
        <v>86</v>
      </c>
      <c r="E44" s="58">
        <v>1</v>
      </c>
      <c r="F44" s="31">
        <f>C44*E44</f>
        <v>12</v>
      </c>
    </row>
    <row r="45" spans="1:6" s="1" customFormat="1">
      <c r="A45" s="4" t="s">
        <v>8</v>
      </c>
      <c r="C45" s="34"/>
      <c r="D45" s="30"/>
      <c r="E45" s="31"/>
      <c r="F45" s="31"/>
    </row>
    <row r="46" spans="1:6" s="1" customFormat="1">
      <c r="A46" s="15" t="s">
        <v>34</v>
      </c>
      <c r="C46" s="34">
        <v>1</v>
      </c>
      <c r="D46" s="30" t="s">
        <v>78</v>
      </c>
      <c r="E46" s="58">
        <v>191.3</v>
      </c>
      <c r="F46" s="31">
        <f>C46*E46</f>
        <v>191.3</v>
      </c>
    </row>
    <row r="47" spans="1:6" s="1" customFormat="1">
      <c r="A47" s="4" t="s">
        <v>61</v>
      </c>
      <c r="C47" s="34">
        <v>1</v>
      </c>
      <c r="D47" s="36" t="s">
        <v>78</v>
      </c>
      <c r="E47" s="58">
        <v>0</v>
      </c>
      <c r="F47" s="31">
        <f>C47*E47</f>
        <v>0</v>
      </c>
    </row>
    <row r="48" spans="1:6" s="1" customFormat="1">
      <c r="A48" s="4" t="s">
        <v>54</v>
      </c>
      <c r="C48" s="34"/>
      <c r="D48" s="30"/>
      <c r="E48" s="31"/>
      <c r="F48" s="31"/>
    </row>
    <row r="49" spans="1:7" s="1" customFormat="1">
      <c r="A49" s="15" t="s">
        <v>55</v>
      </c>
      <c r="C49" s="34">
        <v>40</v>
      </c>
      <c r="D49" s="36" t="s">
        <v>26</v>
      </c>
      <c r="E49" s="58">
        <v>0.85</v>
      </c>
      <c r="F49" s="31">
        <f>C49*E49</f>
        <v>34</v>
      </c>
    </row>
    <row r="50" spans="1:7" s="1" customFormat="1">
      <c r="A50" s="4" t="s">
        <v>35</v>
      </c>
      <c r="C50" s="59">
        <v>3.7499999999999999E-2</v>
      </c>
      <c r="D50" s="30" t="s">
        <v>83</v>
      </c>
      <c r="E50" s="31">
        <f>(FV((C50/12),6,0,SUM(F20:F49),0)+SUM(F20:F49))*-1</f>
        <v>12.543325517368658</v>
      </c>
      <c r="F50" s="31">
        <f>E50</f>
        <v>12.543325517368658</v>
      </c>
    </row>
    <row r="51" spans="1:7" s="1" customFormat="1">
      <c r="A51" s="15"/>
      <c r="C51" s="34"/>
      <c r="D51" s="30"/>
      <c r="E51" s="31"/>
      <c r="F51" s="31"/>
    </row>
    <row r="52" spans="1:7" s="1" customFormat="1">
      <c r="A52" s="4" t="s">
        <v>9</v>
      </c>
      <c r="C52" s="34"/>
      <c r="D52" s="30"/>
      <c r="E52" s="31"/>
      <c r="F52" s="35">
        <f>SUM(F20:F50)</f>
        <v>676.31332551736864</v>
      </c>
    </row>
    <row r="53" spans="1:7" s="1" customFormat="1">
      <c r="A53" s="15"/>
      <c r="C53" s="34"/>
      <c r="D53" s="30"/>
      <c r="E53" s="31"/>
      <c r="F53" s="31"/>
    </row>
    <row r="54" spans="1:7" s="1" customFormat="1" ht="13.8">
      <c r="A54" s="4" t="s">
        <v>10</v>
      </c>
      <c r="C54" s="34"/>
      <c r="D54" s="30"/>
      <c r="E54" s="31"/>
      <c r="F54" s="37">
        <f>F16-F52</f>
        <v>803.68667448263136</v>
      </c>
    </row>
    <row r="55" spans="1:7" s="1" customFormat="1">
      <c r="C55" s="34"/>
      <c r="D55" s="30"/>
      <c r="E55" s="31"/>
      <c r="F55" s="31"/>
    </row>
    <row r="56" spans="1:7" s="1" customFormat="1">
      <c r="A56" s="4" t="s">
        <v>39</v>
      </c>
      <c r="C56" s="34"/>
      <c r="D56" s="30"/>
      <c r="E56" s="31"/>
      <c r="F56" s="31"/>
    </row>
    <row r="57" spans="1:7" s="1" customFormat="1">
      <c r="A57" s="15" t="s">
        <v>88</v>
      </c>
      <c r="C57" s="34">
        <v>1</v>
      </c>
      <c r="D57" s="30" t="s">
        <v>36</v>
      </c>
      <c r="E57" s="58">
        <f>'Small Acreage Fixed Costs'!N17</f>
        <v>841.68883928571438</v>
      </c>
      <c r="F57" s="31">
        <f>C57*E57</f>
        <v>841.68883928571438</v>
      </c>
    </row>
    <row r="58" spans="1:7" s="62" customFormat="1">
      <c r="A58" s="15" t="s">
        <v>76</v>
      </c>
      <c r="C58" s="34">
        <v>1</v>
      </c>
      <c r="D58" s="36" t="s">
        <v>36</v>
      </c>
      <c r="E58" s="58">
        <v>33</v>
      </c>
      <c r="F58" s="31">
        <f t="shared" ref="F58:F59" si="1">C58*E58</f>
        <v>33</v>
      </c>
    </row>
    <row r="59" spans="1:7" s="62" customFormat="1">
      <c r="A59" s="15" t="s">
        <v>89</v>
      </c>
      <c r="C59" s="34">
        <v>1</v>
      </c>
      <c r="D59" s="36" t="s">
        <v>36</v>
      </c>
      <c r="E59" s="58">
        <v>56</v>
      </c>
      <c r="F59" s="31">
        <f t="shared" si="1"/>
        <v>56</v>
      </c>
    </row>
    <row r="60" spans="1:7" s="1" customFormat="1">
      <c r="C60" s="34"/>
      <c r="D60" s="30"/>
      <c r="E60" s="31"/>
      <c r="F60" s="31"/>
    </row>
    <row r="61" spans="1:7" s="1" customFormat="1">
      <c r="A61" s="4" t="s">
        <v>40</v>
      </c>
      <c r="C61" s="34"/>
      <c r="D61" s="30"/>
      <c r="E61" s="31"/>
      <c r="F61" s="35">
        <f>SUM(F57:F59)</f>
        <v>930.68883928571438</v>
      </c>
    </row>
    <row r="62" spans="1:7" s="1" customFormat="1">
      <c r="A62" s="4"/>
      <c r="C62" s="34"/>
      <c r="D62" s="30"/>
      <c r="E62" s="31"/>
      <c r="F62" s="35"/>
    </row>
    <row r="63" spans="1:7" s="1" customFormat="1">
      <c r="A63" s="4" t="s">
        <v>44</v>
      </c>
      <c r="C63" s="34"/>
      <c r="D63" s="30"/>
      <c r="F63" s="35"/>
    </row>
    <row r="64" spans="1:7" s="1" customFormat="1">
      <c r="A64" s="15" t="s">
        <v>51</v>
      </c>
      <c r="C64" s="34">
        <v>40</v>
      </c>
      <c r="D64" s="30" t="s">
        <v>26</v>
      </c>
      <c r="E64" s="58">
        <v>0</v>
      </c>
      <c r="F64" s="38">
        <f>C64*E64</f>
        <v>0</v>
      </c>
      <c r="G64" s="39"/>
    </row>
    <row r="65" spans="1:7" s="1" customFormat="1">
      <c r="A65" s="15" t="s">
        <v>53</v>
      </c>
      <c r="C65" s="34">
        <v>1</v>
      </c>
      <c r="D65" s="30" t="s">
        <v>78</v>
      </c>
      <c r="E65" s="58">
        <v>0</v>
      </c>
      <c r="F65" s="31">
        <f>C65*E65</f>
        <v>0</v>
      </c>
    </row>
    <row r="66" spans="1:7" s="1" customFormat="1">
      <c r="A66" s="15" t="s">
        <v>62</v>
      </c>
      <c r="C66" s="34">
        <v>1</v>
      </c>
      <c r="D66" s="36" t="s">
        <v>78</v>
      </c>
      <c r="E66" s="58"/>
      <c r="F66" s="31">
        <f>E66*C66</f>
        <v>0</v>
      </c>
    </row>
    <row r="67" spans="1:7" s="1" customFormat="1">
      <c r="A67" s="4" t="s">
        <v>41</v>
      </c>
      <c r="C67" s="34"/>
      <c r="D67" s="30"/>
      <c r="E67" s="31"/>
      <c r="F67" s="35">
        <f>F52+F61+F64+F65+F66</f>
        <v>1607.0021648030829</v>
      </c>
    </row>
    <row r="68" spans="1:7" s="1" customFormat="1">
      <c r="C68" s="34"/>
      <c r="D68" s="30"/>
      <c r="E68" s="31"/>
      <c r="F68" s="31"/>
    </row>
    <row r="69" spans="1:7" s="1" customFormat="1" ht="15.6">
      <c r="A69" s="4" t="s">
        <v>42</v>
      </c>
      <c r="C69" s="34"/>
      <c r="D69" s="30"/>
      <c r="E69" s="31"/>
      <c r="F69" s="40">
        <f>F16-F67</f>
        <v>-127.00216480308291</v>
      </c>
    </row>
    <row r="70" spans="1:7" s="138" customFormat="1">
      <c r="A70" s="147" t="s">
        <v>79</v>
      </c>
      <c r="B70" s="147"/>
      <c r="C70" s="147"/>
      <c r="D70" s="147"/>
      <c r="E70" s="147"/>
      <c r="F70" s="147"/>
      <c r="G70" s="147"/>
    </row>
    <row r="71" spans="1:7" s="138" customFormat="1">
      <c r="A71" s="146" t="s">
        <v>136</v>
      </c>
      <c r="B71" s="146"/>
      <c r="C71" s="146"/>
      <c r="D71" s="146"/>
      <c r="E71" s="146"/>
      <c r="F71" s="146"/>
      <c r="G71" s="146"/>
    </row>
    <row r="72" spans="1:7" s="138" customFormat="1">
      <c r="A72" s="147" t="s">
        <v>84</v>
      </c>
      <c r="B72" s="147"/>
      <c r="C72" s="147"/>
      <c r="D72" s="147"/>
      <c r="E72" s="147"/>
      <c r="F72" s="147"/>
      <c r="G72" s="147"/>
    </row>
    <row r="73" spans="1:7" s="138" customFormat="1">
      <c r="A73" s="148" t="s">
        <v>52</v>
      </c>
      <c r="B73" s="148"/>
      <c r="C73" s="148"/>
      <c r="D73" s="148"/>
      <c r="E73" s="148"/>
      <c r="F73" s="148"/>
      <c r="G73" s="148"/>
    </row>
    <row r="74" spans="1:7" s="21" customFormat="1" ht="13.8" thickBot="1"/>
    <row r="75" spans="1:7" s="1" customFormat="1" ht="13.2" customHeight="1">
      <c r="A75" s="150"/>
      <c r="B75" s="151"/>
      <c r="C75" s="173" t="s">
        <v>47</v>
      </c>
      <c r="D75" s="42"/>
      <c r="E75" s="41" t="s">
        <v>45</v>
      </c>
      <c r="F75" s="42"/>
      <c r="G75" s="43" t="s">
        <v>45</v>
      </c>
    </row>
    <row r="76" spans="1:7" s="1" customFormat="1">
      <c r="A76" s="144" t="s">
        <v>46</v>
      </c>
      <c r="B76" s="145"/>
      <c r="C76" s="174"/>
      <c r="D76" s="44"/>
      <c r="E76" s="141" t="s">
        <v>77</v>
      </c>
      <c r="F76" s="44"/>
      <c r="G76" s="140" t="s">
        <v>77</v>
      </c>
    </row>
    <row r="77" spans="1:7" s="1" customFormat="1" ht="13.8" thickBot="1">
      <c r="A77" s="169" t="s">
        <v>48</v>
      </c>
      <c r="B77" s="170"/>
      <c r="C77" s="175"/>
      <c r="D77" s="46"/>
      <c r="E77" s="45" t="s">
        <v>49</v>
      </c>
      <c r="F77" s="46"/>
      <c r="G77" s="139" t="s">
        <v>50</v>
      </c>
    </row>
    <row r="78" spans="1:7" s="1" customFormat="1">
      <c r="A78" s="171">
        <f>A80+0.2</f>
        <v>1.4</v>
      </c>
      <c r="B78" s="172"/>
      <c r="C78" s="47">
        <f>(((A78*12)-$B$13)*$C$12*$E$12)+$F$13+$F$14</f>
        <v>1764.8999999999999</v>
      </c>
      <c r="D78" s="161">
        <f>($F$52-$F$13-$F$14)/((($A78*12)-$B$13)*$C$12)</f>
        <v>51.26699330680205</v>
      </c>
      <c r="E78" s="162"/>
      <c r="F78" s="163"/>
      <c r="G78" s="48">
        <f>($F$67-$F$13-$F$14)/((($A78*12)-$B$13)*$C$12)</f>
        <v>165.60223154829032</v>
      </c>
    </row>
    <row r="79" spans="1:7" s="1" customFormat="1">
      <c r="A79" s="152">
        <f>A80+0.1</f>
        <v>1.3</v>
      </c>
      <c r="B79" s="153"/>
      <c r="C79" s="49">
        <f>(((A79*12)-$B$13)*$C$12*$E$12)+$F$13+$F$14</f>
        <v>1642.8000000000002</v>
      </c>
      <c r="D79" s="154">
        <f>($F$52-$F$13-$F$14)/((($A79*12)-$B$13)*$C$12)</f>
        <v>55.790551539755157</v>
      </c>
      <c r="E79" s="155"/>
      <c r="F79" s="156"/>
      <c r="G79" s="50">
        <f>($F$67-$F$13-$F$14)/((($A79*12)-$B$13)*$C$12)</f>
        <v>180.21419315549232</v>
      </c>
    </row>
    <row r="80" spans="1:7" s="1" customFormat="1">
      <c r="A80" s="159">
        <f>B6</f>
        <v>1.2</v>
      </c>
      <c r="B80" s="160"/>
      <c r="C80" s="47">
        <f>F16</f>
        <v>1480</v>
      </c>
      <c r="D80" s="161">
        <f>($F$52-$F$13-$F$14)/((($A80*12)-$B$13)*$C$12)</f>
        <v>61.189637172634704</v>
      </c>
      <c r="E80" s="162"/>
      <c r="F80" s="163"/>
      <c r="G80" s="48">
        <f>($F$67-$F$13-$F$14)/((($A80*12)-$B$13)*$C$12)</f>
        <v>197.65427636408842</v>
      </c>
    </row>
    <row r="81" spans="1:7" s="1" customFormat="1">
      <c r="A81" s="152">
        <f>A80-0.1</f>
        <v>1.0999999999999999</v>
      </c>
      <c r="B81" s="153"/>
      <c r="C81" s="49">
        <f>(((A81*12)-$B$13)*$C$12*$E$12)+$F$13+$F$14</f>
        <v>1398.6000000000001</v>
      </c>
      <c r="D81" s="154">
        <f>($F$52-$F$13-$F$14)/((($A81*12)-$B$13)*$C$12)</f>
        <v>67.745669726845563</v>
      </c>
      <c r="E81" s="155"/>
      <c r="F81" s="156"/>
      <c r="G81" s="50">
        <f>($F$67-$F$13-$F$14)/((($A81*12)-$B$13)*$C$12)</f>
        <v>218.83152026024072</v>
      </c>
    </row>
    <row r="82" spans="1:7" s="1" customFormat="1" ht="13.8" thickBot="1">
      <c r="A82" s="157">
        <f>A80-0.2</f>
        <v>1</v>
      </c>
      <c r="B82" s="158"/>
      <c r="C82" s="51">
        <f>(((A82*12)-$B$13)*$C$12*$E$12)+$F$13+$F$14</f>
        <v>1276.5</v>
      </c>
      <c r="D82" s="166">
        <f>($F$52-$F$13-$F$14)/((($A82*12)-$B$13)*$C$12)</f>
        <v>75.875150094067024</v>
      </c>
      <c r="E82" s="167"/>
      <c r="F82" s="168"/>
      <c r="G82" s="51">
        <f>($F$67-$F$13-$F$14)/((($A82*12)-$B$13)*$C$12)</f>
        <v>245.09130269146962</v>
      </c>
    </row>
    <row r="83" spans="1:7" s="165" customFormat="1" ht="19.2" customHeight="1">
      <c r="A83" s="164" t="s">
        <v>80</v>
      </c>
    </row>
    <row r="84" spans="1:7" s="1" customFormat="1" ht="13.2" customHeight="1">
      <c r="A84" s="52" t="s">
        <v>81</v>
      </c>
      <c r="D84" s="30"/>
      <c r="F84" s="31"/>
    </row>
    <row r="85" spans="1:7" s="1" customFormat="1" ht="10.199999999999999" customHeight="1">
      <c r="A85" s="142" t="s">
        <v>82</v>
      </c>
      <c r="B85" s="143"/>
      <c r="C85" s="143"/>
      <c r="D85" s="143"/>
      <c r="E85" s="143"/>
      <c r="F85" s="143"/>
      <c r="G85" s="143"/>
    </row>
    <row r="86" spans="1:7">
      <c r="D86" s="12"/>
      <c r="F86" s="11"/>
      <c r="G86"/>
    </row>
    <row r="87" spans="1:7">
      <c r="D87" s="12"/>
      <c r="F87" s="11"/>
      <c r="G87"/>
    </row>
    <row r="88" spans="1:7">
      <c r="D88" s="12"/>
      <c r="F88" s="11"/>
      <c r="G88"/>
    </row>
    <row r="89" spans="1:7">
      <c r="D89" s="12"/>
      <c r="F89" s="11"/>
      <c r="G89"/>
    </row>
    <row r="90" spans="1:7">
      <c r="D90" s="12"/>
      <c r="F90" s="11"/>
      <c r="G90"/>
    </row>
    <row r="91" spans="1:7">
      <c r="D91" s="12"/>
      <c r="F91" s="11"/>
      <c r="G91"/>
    </row>
    <row r="92" spans="1:7">
      <c r="D92" s="12"/>
      <c r="F92" s="11"/>
      <c r="G92"/>
    </row>
    <row r="93" spans="1:7">
      <c r="D93" s="12"/>
      <c r="F93" s="11"/>
      <c r="G93"/>
    </row>
    <row r="94" spans="1:7">
      <c r="D94" s="12"/>
      <c r="F94" s="11"/>
      <c r="G94"/>
    </row>
    <row r="95" spans="1:7">
      <c r="D95" s="12"/>
    </row>
    <row r="96" spans="1:7">
      <c r="D96" s="12"/>
    </row>
    <row r="97" spans="4:4">
      <c r="D97" s="12"/>
    </row>
    <row r="98" spans="4:4">
      <c r="D98" s="12"/>
    </row>
    <row r="99" spans="4:4">
      <c r="D99" s="12"/>
    </row>
    <row r="100" spans="4:4">
      <c r="D100" s="12"/>
    </row>
    <row r="101" spans="4:4">
      <c r="D101" s="12"/>
    </row>
    <row r="102" spans="4:4">
      <c r="D102" s="12"/>
    </row>
    <row r="103" spans="4:4">
      <c r="D103" s="12"/>
    </row>
    <row r="104" spans="4:4">
      <c r="D104" s="12"/>
    </row>
    <row r="105" spans="4:4">
      <c r="D105" s="12"/>
    </row>
    <row r="106" spans="4:4">
      <c r="D106" s="12"/>
    </row>
    <row r="107" spans="4:4">
      <c r="D107" s="12"/>
    </row>
    <row r="108" spans="4:4">
      <c r="D108" s="12"/>
    </row>
    <row r="109" spans="4:4">
      <c r="D109" s="12"/>
    </row>
    <row r="110" spans="4:4">
      <c r="D110" s="12"/>
    </row>
    <row r="111" spans="4:4">
      <c r="D111" s="12"/>
    </row>
    <row r="112" spans="4:4">
      <c r="D112" s="12"/>
    </row>
    <row r="113" spans="4:4">
      <c r="D113" s="12"/>
    </row>
    <row r="114" spans="4:4">
      <c r="D114" s="12"/>
    </row>
    <row r="115" spans="4:4">
      <c r="D115" s="12"/>
    </row>
    <row r="116" spans="4:4">
      <c r="D116" s="12"/>
    </row>
    <row r="117" spans="4:4">
      <c r="D117" s="12"/>
    </row>
    <row r="118" spans="4:4">
      <c r="D118" s="12"/>
    </row>
    <row r="119" spans="4:4">
      <c r="D119" s="12"/>
    </row>
    <row r="120" spans="4:4">
      <c r="D120" s="12"/>
    </row>
    <row r="121" spans="4:4">
      <c r="D121" s="12"/>
    </row>
    <row r="122" spans="4:4">
      <c r="D122" s="12"/>
    </row>
    <row r="123" spans="4:4">
      <c r="D123" s="12"/>
    </row>
    <row r="124" spans="4:4">
      <c r="D124" s="12"/>
    </row>
    <row r="125" spans="4:4">
      <c r="D125" s="12"/>
    </row>
    <row r="126" spans="4:4">
      <c r="D126" s="12"/>
    </row>
    <row r="127" spans="4:4">
      <c r="D127" s="12"/>
    </row>
    <row r="128" spans="4:4">
      <c r="D128" s="12"/>
    </row>
    <row r="129" spans="4:4">
      <c r="D129" s="12"/>
    </row>
    <row r="130" spans="4:4">
      <c r="D130" s="12"/>
    </row>
    <row r="131" spans="4:4">
      <c r="D131" s="12"/>
    </row>
    <row r="132" spans="4:4">
      <c r="D132" s="12"/>
    </row>
    <row r="133" spans="4:4">
      <c r="D133" s="12"/>
    </row>
    <row r="134" spans="4:4">
      <c r="D134" s="12"/>
    </row>
    <row r="135" spans="4:4">
      <c r="D135" s="12"/>
    </row>
    <row r="136" spans="4:4">
      <c r="D136" s="12"/>
    </row>
    <row r="137" spans="4:4">
      <c r="D137" s="12"/>
    </row>
    <row r="138" spans="4:4">
      <c r="D138" s="12"/>
    </row>
    <row r="139" spans="4:4">
      <c r="D139" s="12"/>
    </row>
    <row r="140" spans="4:4">
      <c r="D140" s="12"/>
    </row>
    <row r="141" spans="4:4">
      <c r="D141" s="12"/>
    </row>
    <row r="142" spans="4:4">
      <c r="D142" s="12"/>
    </row>
    <row r="143" spans="4:4">
      <c r="D143" s="12"/>
    </row>
    <row r="144" spans="4:4">
      <c r="D144" s="12"/>
    </row>
    <row r="145" spans="4:4">
      <c r="D145" s="12"/>
    </row>
    <row r="146" spans="4:4">
      <c r="D146" s="12"/>
    </row>
    <row r="147" spans="4:4">
      <c r="D147" s="12"/>
    </row>
    <row r="148" spans="4:4">
      <c r="D148" s="12"/>
    </row>
    <row r="149" spans="4:4">
      <c r="D149" s="12"/>
    </row>
    <row r="150" spans="4:4">
      <c r="D150" s="12"/>
    </row>
    <row r="151" spans="4:4">
      <c r="D151" s="12"/>
    </row>
    <row r="152" spans="4:4">
      <c r="D152" s="12"/>
    </row>
    <row r="153" spans="4:4">
      <c r="D153" s="12"/>
    </row>
    <row r="154" spans="4:4">
      <c r="D154" s="12"/>
    </row>
    <row r="155" spans="4:4">
      <c r="D155" s="12"/>
    </row>
    <row r="156" spans="4:4">
      <c r="D156" s="12"/>
    </row>
    <row r="157" spans="4:4">
      <c r="D157" s="12"/>
    </row>
    <row r="158" spans="4:4">
      <c r="D158" s="12"/>
    </row>
    <row r="159" spans="4:4">
      <c r="D159" s="12"/>
    </row>
    <row r="160" spans="4:4">
      <c r="D160" s="12"/>
    </row>
    <row r="161" spans="4:4">
      <c r="D161" s="12"/>
    </row>
    <row r="162" spans="4:4">
      <c r="D162" s="12"/>
    </row>
    <row r="163" spans="4:4">
      <c r="D163" s="12"/>
    </row>
    <row r="164" spans="4:4">
      <c r="D164" s="12"/>
    </row>
    <row r="165" spans="4:4">
      <c r="D165" s="12"/>
    </row>
    <row r="166" spans="4:4">
      <c r="D166" s="12"/>
    </row>
    <row r="167" spans="4:4">
      <c r="D167" s="12"/>
    </row>
    <row r="168" spans="4:4">
      <c r="D168" s="12"/>
    </row>
    <row r="169" spans="4:4">
      <c r="D169" s="12"/>
    </row>
    <row r="170" spans="4:4">
      <c r="D170" s="12"/>
    </row>
    <row r="171" spans="4:4">
      <c r="D171" s="12"/>
    </row>
    <row r="172" spans="4:4">
      <c r="D172" s="12"/>
    </row>
  </sheetData>
  <mergeCells count="25">
    <mergeCell ref="A1:G1"/>
    <mergeCell ref="A83:XFD83"/>
    <mergeCell ref="D82:F82"/>
    <mergeCell ref="A77:B77"/>
    <mergeCell ref="A78:B78"/>
    <mergeCell ref="D78:F78"/>
    <mergeCell ref="C75:C77"/>
    <mergeCell ref="A70:G70"/>
    <mergeCell ref="A71:G71"/>
    <mergeCell ref="A72:G72"/>
    <mergeCell ref="A73:G73"/>
    <mergeCell ref="A85:G85"/>
    <mergeCell ref="A76:B76"/>
    <mergeCell ref="A2:G2"/>
    <mergeCell ref="A3:G3"/>
    <mergeCell ref="A4:G4"/>
    <mergeCell ref="B8:C8"/>
    <mergeCell ref="A75:B75"/>
    <mergeCell ref="A81:B81"/>
    <mergeCell ref="D81:F81"/>
    <mergeCell ref="A82:B82"/>
    <mergeCell ref="A79:B79"/>
    <mergeCell ref="D79:F79"/>
    <mergeCell ref="A80:B80"/>
    <mergeCell ref="D80:F80"/>
  </mergeCells>
  <phoneticPr fontId="5" type="noConversion"/>
  <pageMargins left="0.75" right="0.75" top="0.51" bottom="0.51" header="0.5" footer="0.5"/>
  <pageSetup scale="76" orientation="portrait" r:id="rId1"/>
  <headerFooter alignWithMargins="0"/>
  <rowBreaks count="1" manualBreakCount="1">
    <brk id="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52" zoomScaleNormal="100" workbookViewId="0">
      <selection activeCell="F56" sqref="F56"/>
    </sheetView>
  </sheetViews>
  <sheetFormatPr defaultRowHeight="13.2"/>
  <cols>
    <col min="1" max="1" width="30" customWidth="1"/>
    <col min="2" max="2" width="6.88671875" customWidth="1"/>
    <col min="3" max="3" width="11" customWidth="1"/>
    <col min="4" max="4" width="9.88671875" customWidth="1"/>
    <col min="5" max="5" width="10" customWidth="1"/>
    <col min="6" max="6" width="11.5546875" customWidth="1"/>
    <col min="7" max="7" width="21.21875" style="11" customWidth="1"/>
  </cols>
  <sheetData>
    <row r="1" spans="1:9" s="62" customFormat="1">
      <c r="A1" s="147" t="s">
        <v>79</v>
      </c>
      <c r="B1" s="147"/>
      <c r="C1" s="147"/>
      <c r="D1" s="147"/>
      <c r="E1" s="147"/>
      <c r="F1" s="147"/>
      <c r="G1" s="147"/>
    </row>
    <row r="2" spans="1:9" s="62" customFormat="1">
      <c r="A2" s="146" t="s">
        <v>11</v>
      </c>
      <c r="B2" s="146"/>
      <c r="C2" s="146"/>
      <c r="D2" s="146"/>
      <c r="E2" s="146"/>
      <c r="F2" s="146"/>
      <c r="G2" s="146"/>
      <c r="H2" s="22"/>
      <c r="I2" s="22"/>
    </row>
    <row r="3" spans="1:9" s="62" customFormat="1">
      <c r="A3" s="147" t="s">
        <v>102</v>
      </c>
      <c r="B3" s="147"/>
      <c r="C3" s="147"/>
      <c r="D3" s="147"/>
      <c r="E3" s="147"/>
      <c r="F3" s="147"/>
      <c r="G3" s="147"/>
      <c r="H3" s="21"/>
      <c r="I3" s="21"/>
    </row>
    <row r="4" spans="1:9" s="62" customFormat="1">
      <c r="A4" s="148" t="s">
        <v>52</v>
      </c>
      <c r="B4" s="148"/>
      <c r="C4" s="148"/>
      <c r="D4" s="148"/>
      <c r="E4" s="148"/>
      <c r="F4" s="148"/>
      <c r="G4" s="148"/>
      <c r="H4" s="20"/>
      <c r="I4" s="20"/>
    </row>
    <row r="5" spans="1:9" s="62" customFormat="1">
      <c r="A5" s="20"/>
      <c r="B5" s="20"/>
      <c r="C5" s="20"/>
      <c r="D5" s="20"/>
      <c r="E5" s="20"/>
      <c r="F5" s="20"/>
      <c r="G5" s="20"/>
      <c r="H5" s="20"/>
      <c r="I5" s="20"/>
    </row>
    <row r="6" spans="1:9" s="62" customFormat="1">
      <c r="A6" s="74" t="s">
        <v>101</v>
      </c>
      <c r="B6" s="53">
        <v>1.2</v>
      </c>
      <c r="C6" s="20"/>
      <c r="D6" s="20"/>
      <c r="E6" s="20"/>
      <c r="F6" s="20"/>
      <c r="G6" s="20"/>
      <c r="H6" s="20"/>
      <c r="I6" s="20"/>
    </row>
    <row r="7" spans="1:9" s="62" customFormat="1">
      <c r="A7" s="15" t="s">
        <v>56</v>
      </c>
      <c r="B7" s="54">
        <v>20</v>
      </c>
      <c r="C7" s="2"/>
      <c r="D7" s="2"/>
      <c r="E7" s="8"/>
      <c r="F7" s="8"/>
      <c r="G7" s="3"/>
    </row>
    <row r="8" spans="1:9" s="62" customFormat="1">
      <c r="A8" s="5" t="s">
        <v>0</v>
      </c>
      <c r="B8" s="149" t="s">
        <v>1</v>
      </c>
      <c r="C8" s="149"/>
      <c r="D8" s="65" t="s">
        <v>2</v>
      </c>
      <c r="E8" s="9" t="s">
        <v>3</v>
      </c>
      <c r="F8" s="16" t="s">
        <v>43</v>
      </c>
      <c r="G8" s="17"/>
      <c r="H8" s="17"/>
    </row>
    <row r="9" spans="1:9" s="62" customFormat="1">
      <c r="A9" s="6"/>
      <c r="B9" s="13"/>
      <c r="C9" s="14"/>
      <c r="D9" s="7"/>
      <c r="E9" s="10" t="s">
        <v>15</v>
      </c>
      <c r="F9" s="10" t="s">
        <v>4</v>
      </c>
      <c r="G9" s="18"/>
      <c r="H9" s="19"/>
    </row>
    <row r="10" spans="1:9" s="62" customFormat="1">
      <c r="A10" s="25" t="s">
        <v>16</v>
      </c>
      <c r="B10" s="25"/>
      <c r="C10" s="15"/>
      <c r="D10" s="36"/>
      <c r="E10" s="73"/>
      <c r="F10" s="38"/>
      <c r="G10" s="15"/>
    </row>
    <row r="11" spans="1:9" s="62" customFormat="1">
      <c r="B11" s="60" t="s">
        <v>13</v>
      </c>
      <c r="C11" s="60" t="s">
        <v>6</v>
      </c>
      <c r="D11" s="30"/>
      <c r="E11" s="31"/>
      <c r="F11" s="31"/>
    </row>
    <row r="12" spans="1:9" s="62" customFormat="1">
      <c r="A12" s="15" t="s">
        <v>100</v>
      </c>
      <c r="B12" s="32">
        <v>12</v>
      </c>
      <c r="C12" s="55">
        <v>0.75</v>
      </c>
      <c r="D12" s="30" t="s">
        <v>6</v>
      </c>
      <c r="E12" s="56">
        <v>110</v>
      </c>
      <c r="F12" s="31">
        <f>B12*C12*E12</f>
        <v>990</v>
      </c>
    </row>
    <row r="13" spans="1:9" s="62" customFormat="1">
      <c r="A13" s="15" t="s">
        <v>99</v>
      </c>
      <c r="B13" s="33">
        <v>2</v>
      </c>
      <c r="C13" s="55">
        <v>1.25</v>
      </c>
      <c r="D13" s="30" t="s">
        <v>6</v>
      </c>
      <c r="E13" s="56">
        <v>48</v>
      </c>
      <c r="F13" s="31">
        <f>B13*C13*E13</f>
        <v>120</v>
      </c>
    </row>
    <row r="14" spans="1:9" s="62" customFormat="1">
      <c r="A14" s="15" t="s">
        <v>98</v>
      </c>
      <c r="B14" s="33">
        <v>0.5</v>
      </c>
      <c r="C14" s="55">
        <v>2</v>
      </c>
      <c r="D14" s="36" t="s">
        <v>6</v>
      </c>
      <c r="E14" s="56">
        <v>45</v>
      </c>
      <c r="F14" s="31">
        <f>E14*C14*B14</f>
        <v>45</v>
      </c>
    </row>
    <row r="15" spans="1:9" s="62" customFormat="1">
      <c r="C15" s="34"/>
      <c r="D15" s="30"/>
      <c r="E15" s="35"/>
      <c r="F15" s="31"/>
    </row>
    <row r="16" spans="1:9" s="62" customFormat="1">
      <c r="A16" s="25" t="s">
        <v>12</v>
      </c>
      <c r="C16" s="34"/>
      <c r="D16" s="30"/>
      <c r="E16" s="31"/>
      <c r="F16" s="35">
        <f>SUM(F12:F14)</f>
        <v>1155</v>
      </c>
    </row>
    <row r="17" spans="1:6" s="62" customFormat="1">
      <c r="C17" s="34"/>
      <c r="D17" s="30"/>
      <c r="E17" s="31"/>
      <c r="F17" s="31"/>
    </row>
    <row r="18" spans="1:6" s="62" customFormat="1">
      <c r="A18" s="4" t="s">
        <v>5</v>
      </c>
      <c r="C18" s="34"/>
      <c r="D18" s="30"/>
      <c r="E18" s="31"/>
      <c r="F18" s="31"/>
    </row>
    <row r="19" spans="1:6" s="62" customFormat="1">
      <c r="A19" s="4" t="s">
        <v>18</v>
      </c>
      <c r="C19" s="34"/>
      <c r="D19" s="30"/>
      <c r="E19" s="31"/>
      <c r="F19" s="31"/>
    </row>
    <row r="20" spans="1:6" s="62" customFormat="1">
      <c r="A20" s="15" t="s">
        <v>73</v>
      </c>
      <c r="C20" s="57">
        <v>14</v>
      </c>
      <c r="D20" s="30" t="s">
        <v>19</v>
      </c>
      <c r="E20" s="58">
        <v>0.14000000000000001</v>
      </c>
      <c r="F20" s="31">
        <f>C20*E20</f>
        <v>1.9600000000000002</v>
      </c>
    </row>
    <row r="21" spans="1:6" s="62" customFormat="1">
      <c r="A21" s="15" t="s">
        <v>74</v>
      </c>
      <c r="C21" s="57">
        <v>0</v>
      </c>
      <c r="D21" s="36" t="s">
        <v>75</v>
      </c>
      <c r="E21" s="58">
        <v>5.0999999999999997E-2</v>
      </c>
      <c r="F21" s="31">
        <f>C21*E21</f>
        <v>0</v>
      </c>
    </row>
    <row r="22" spans="1:6" s="62" customFormat="1">
      <c r="A22" s="15" t="s">
        <v>97</v>
      </c>
      <c r="C22" s="57">
        <v>28</v>
      </c>
      <c r="D22" s="36" t="s">
        <v>75</v>
      </c>
      <c r="E22" s="58">
        <v>0.11</v>
      </c>
      <c r="F22" s="31">
        <f>C22*E22</f>
        <v>3.08</v>
      </c>
    </row>
    <row r="23" spans="1:6" s="62" customFormat="1">
      <c r="A23" s="4" t="s">
        <v>58</v>
      </c>
      <c r="B23" s="36" t="s">
        <v>59</v>
      </c>
      <c r="C23" s="57">
        <v>0</v>
      </c>
      <c r="D23" s="36" t="s">
        <v>60</v>
      </c>
      <c r="E23" s="58">
        <v>13.5</v>
      </c>
      <c r="F23" s="31">
        <f>C23*E23</f>
        <v>0</v>
      </c>
    </row>
    <row r="24" spans="1:6" s="62" customFormat="1">
      <c r="A24" s="4" t="s">
        <v>20</v>
      </c>
      <c r="C24" s="34"/>
      <c r="D24" s="30"/>
      <c r="E24" s="31"/>
      <c r="F24" s="31"/>
    </row>
    <row r="25" spans="1:6" s="62" customFormat="1">
      <c r="A25" s="15" t="s">
        <v>67</v>
      </c>
      <c r="C25" s="57">
        <v>127.75</v>
      </c>
      <c r="D25" s="30" t="s">
        <v>22</v>
      </c>
      <c r="E25" s="58">
        <v>0.11</v>
      </c>
      <c r="F25" s="31">
        <f>C25*E25</f>
        <v>14.0525</v>
      </c>
    </row>
    <row r="26" spans="1:6" s="62" customFormat="1">
      <c r="A26" s="15" t="s">
        <v>21</v>
      </c>
      <c r="C26" s="57">
        <v>127.75</v>
      </c>
      <c r="D26" s="30" t="s">
        <v>22</v>
      </c>
      <c r="E26" s="58">
        <v>0.49</v>
      </c>
      <c r="F26" s="31">
        <f>C26*E26</f>
        <v>62.597499999999997</v>
      </c>
    </row>
    <row r="27" spans="1:6" s="62" customFormat="1">
      <c r="A27" s="4" t="s">
        <v>24</v>
      </c>
      <c r="C27" s="34"/>
      <c r="D27" s="30"/>
      <c r="E27" s="31"/>
      <c r="F27" s="31"/>
    </row>
    <row r="28" spans="1:6" s="62" customFormat="1">
      <c r="A28" s="15" t="s">
        <v>69</v>
      </c>
      <c r="C28" s="57">
        <v>0</v>
      </c>
      <c r="D28" s="36" t="s">
        <v>22</v>
      </c>
      <c r="E28" s="58">
        <v>0.22</v>
      </c>
      <c r="F28" s="31">
        <f>C28*E28</f>
        <v>0</v>
      </c>
    </row>
    <row r="29" spans="1:6" s="62" customFormat="1">
      <c r="A29" s="15" t="s">
        <v>70</v>
      </c>
      <c r="C29" s="57">
        <v>720</v>
      </c>
      <c r="D29" s="36" t="s">
        <v>22</v>
      </c>
      <c r="E29" s="58">
        <v>0.23</v>
      </c>
      <c r="F29" s="31">
        <f>C29*E29</f>
        <v>165.6</v>
      </c>
    </row>
    <row r="30" spans="1:6" s="62" customFormat="1">
      <c r="A30" s="4" t="s">
        <v>14</v>
      </c>
      <c r="C30" s="34"/>
      <c r="D30" s="30"/>
      <c r="E30" s="31"/>
      <c r="F30" s="31"/>
    </row>
    <row r="31" spans="1:6" s="62" customFormat="1">
      <c r="A31" s="15" t="s">
        <v>71</v>
      </c>
      <c r="C31" s="57">
        <v>14.5</v>
      </c>
      <c r="D31" s="30" t="s">
        <v>25</v>
      </c>
      <c r="E31" s="58">
        <v>3.3</v>
      </c>
      <c r="F31" s="31">
        <f>C31*E31</f>
        <v>47.849999999999994</v>
      </c>
    </row>
    <row r="32" spans="1:6" s="62" customFormat="1">
      <c r="A32" s="15" t="s">
        <v>72</v>
      </c>
      <c r="C32" s="57">
        <v>14.5</v>
      </c>
      <c r="D32" s="30" t="s">
        <v>25</v>
      </c>
      <c r="E32" s="58">
        <v>0.65</v>
      </c>
      <c r="F32" s="31">
        <f>C32*E32</f>
        <v>9.4250000000000007</v>
      </c>
    </row>
    <row r="33" spans="1:6" s="62" customFormat="1">
      <c r="A33" s="15" t="s">
        <v>57</v>
      </c>
      <c r="C33" s="57"/>
      <c r="D33" s="36" t="s">
        <v>25</v>
      </c>
      <c r="E33" s="58"/>
      <c r="F33" s="31">
        <f>C33*E33</f>
        <v>0</v>
      </c>
    </row>
    <row r="34" spans="1:6" s="62" customFormat="1">
      <c r="A34" s="4" t="s">
        <v>27</v>
      </c>
      <c r="C34" s="34"/>
      <c r="D34" s="30"/>
      <c r="E34" s="31"/>
      <c r="F34" s="31"/>
    </row>
    <row r="35" spans="1:6" s="62" customFormat="1">
      <c r="A35" s="15" t="s">
        <v>28</v>
      </c>
      <c r="C35" s="34">
        <v>12</v>
      </c>
      <c r="D35" s="30" t="s">
        <v>25</v>
      </c>
      <c r="E35" s="58">
        <v>2</v>
      </c>
      <c r="F35" s="31">
        <f>C35*E35</f>
        <v>24</v>
      </c>
    </row>
    <row r="36" spans="1:6" s="62" customFormat="1">
      <c r="A36" s="4" t="s">
        <v>7</v>
      </c>
      <c r="C36" s="34"/>
      <c r="D36" s="30"/>
      <c r="E36" s="31"/>
      <c r="F36" s="31"/>
    </row>
    <row r="37" spans="1:6" s="62" customFormat="1">
      <c r="A37" s="15" t="s">
        <v>29</v>
      </c>
      <c r="C37" s="57">
        <v>0</v>
      </c>
      <c r="D37" s="30" t="s">
        <v>36</v>
      </c>
      <c r="E37" s="58">
        <v>15</v>
      </c>
      <c r="F37" s="31">
        <f>C37*E37</f>
        <v>0</v>
      </c>
    </row>
    <row r="38" spans="1:6" s="62" customFormat="1">
      <c r="A38" s="15" t="s">
        <v>30</v>
      </c>
      <c r="C38" s="57">
        <v>0</v>
      </c>
      <c r="D38" s="30" t="s">
        <v>37</v>
      </c>
      <c r="E38" s="58">
        <v>150</v>
      </c>
      <c r="F38" s="31">
        <f>C38*E38</f>
        <v>0</v>
      </c>
    </row>
    <row r="39" spans="1:6" s="62" customFormat="1">
      <c r="A39" s="4" t="s">
        <v>31</v>
      </c>
      <c r="C39" s="34"/>
      <c r="D39" s="30"/>
      <c r="E39" s="31"/>
      <c r="F39" s="31"/>
    </row>
    <row r="40" spans="1:6" s="62" customFormat="1">
      <c r="A40" s="15" t="s">
        <v>85</v>
      </c>
      <c r="C40" s="57">
        <v>21.5</v>
      </c>
      <c r="D40" s="30" t="s">
        <v>38</v>
      </c>
      <c r="E40" s="58">
        <v>3.25</v>
      </c>
      <c r="F40" s="31">
        <f>C40*E40</f>
        <v>69.875</v>
      </c>
    </row>
    <row r="41" spans="1:6" s="62" customFormat="1">
      <c r="A41" s="4" t="s">
        <v>17</v>
      </c>
      <c r="C41" s="34"/>
      <c r="D41" s="30"/>
      <c r="E41" s="31"/>
      <c r="F41" s="31"/>
    </row>
    <row r="42" spans="1:6" s="62" customFormat="1">
      <c r="A42" s="15" t="s">
        <v>32</v>
      </c>
      <c r="C42" s="57">
        <v>12</v>
      </c>
      <c r="D42" s="30" t="s">
        <v>96</v>
      </c>
      <c r="E42" s="58">
        <v>5</v>
      </c>
      <c r="F42" s="31">
        <f>C42*E42</f>
        <v>60</v>
      </c>
    </row>
    <row r="43" spans="1:6" s="62" customFormat="1">
      <c r="A43" s="15" t="s">
        <v>33</v>
      </c>
      <c r="C43" s="57">
        <v>12</v>
      </c>
      <c r="D43" s="30" t="s">
        <v>86</v>
      </c>
      <c r="E43" s="58">
        <v>1</v>
      </c>
      <c r="F43" s="31">
        <f>C43*E43</f>
        <v>12</v>
      </c>
    </row>
    <row r="44" spans="1:6" s="62" customFormat="1">
      <c r="A44" s="4" t="s">
        <v>8</v>
      </c>
      <c r="C44" s="34"/>
      <c r="D44" s="30"/>
      <c r="E44" s="31"/>
      <c r="F44" s="31"/>
    </row>
    <row r="45" spans="1:6" s="62" customFormat="1">
      <c r="A45" s="15" t="s">
        <v>34</v>
      </c>
      <c r="C45" s="34">
        <v>1</v>
      </c>
      <c r="D45" s="30" t="s">
        <v>78</v>
      </c>
      <c r="E45" s="58">
        <v>191.3</v>
      </c>
      <c r="F45" s="31">
        <f>C45*E45</f>
        <v>191.3</v>
      </c>
    </row>
    <row r="46" spans="1:6" s="62" customFormat="1">
      <c r="A46" s="4" t="s">
        <v>61</v>
      </c>
      <c r="C46" s="34">
        <v>1</v>
      </c>
      <c r="D46" s="36" t="s">
        <v>78</v>
      </c>
      <c r="E46" s="58">
        <v>0</v>
      </c>
      <c r="F46" s="31">
        <f>C46*E46</f>
        <v>0</v>
      </c>
    </row>
    <row r="47" spans="1:6" s="62" customFormat="1">
      <c r="A47" s="4" t="s">
        <v>54</v>
      </c>
      <c r="C47" s="34"/>
      <c r="D47" s="30"/>
      <c r="E47" s="31"/>
      <c r="F47" s="31"/>
    </row>
    <row r="48" spans="1:6" s="62" customFormat="1">
      <c r="A48" s="15" t="s">
        <v>55</v>
      </c>
      <c r="C48" s="34">
        <v>40</v>
      </c>
      <c r="D48" s="36" t="s">
        <v>26</v>
      </c>
      <c r="E48" s="58">
        <v>1</v>
      </c>
      <c r="F48" s="31">
        <f>C48*E48</f>
        <v>40</v>
      </c>
    </row>
    <row r="49" spans="1:7" s="62" customFormat="1">
      <c r="A49" s="4" t="s">
        <v>35</v>
      </c>
      <c r="C49" s="59">
        <v>3.7499999999999999E-2</v>
      </c>
      <c r="D49" s="30" t="s">
        <v>95</v>
      </c>
      <c r="E49" s="72">
        <f>(FV((C49/12),6,0,SUM(F20:F48),0)+SUM(F20:F48))*-1</f>
        <v>13.260848258520696</v>
      </c>
      <c r="F49" s="31">
        <f>E49</f>
        <v>13.260848258520696</v>
      </c>
    </row>
    <row r="50" spans="1:7" s="62" customFormat="1">
      <c r="A50" s="4"/>
      <c r="C50" s="34"/>
      <c r="D50" s="30"/>
      <c r="E50" s="30"/>
      <c r="F50" s="31"/>
    </row>
    <row r="51" spans="1:7" s="62" customFormat="1">
      <c r="A51" s="4" t="s">
        <v>9</v>
      </c>
      <c r="C51" s="34"/>
      <c r="D51" s="30"/>
      <c r="E51" s="31"/>
      <c r="F51" s="35">
        <f>SUM(F20:F49)</f>
        <v>715.0008482585207</v>
      </c>
    </row>
    <row r="52" spans="1:7" s="62" customFormat="1">
      <c r="A52" s="15"/>
      <c r="C52" s="34"/>
      <c r="D52" s="30"/>
      <c r="E52" s="31"/>
      <c r="F52" s="31"/>
    </row>
    <row r="53" spans="1:7" s="62" customFormat="1" ht="13.8">
      <c r="A53" s="4" t="s">
        <v>10</v>
      </c>
      <c r="C53" s="34"/>
      <c r="D53" s="30"/>
      <c r="E53" s="31"/>
      <c r="F53" s="37">
        <f>F16-F51</f>
        <v>439.9991517414793</v>
      </c>
    </row>
    <row r="54" spans="1:7" s="62" customFormat="1">
      <c r="C54" s="34"/>
      <c r="D54" s="30"/>
      <c r="E54" s="31"/>
      <c r="F54" s="31"/>
    </row>
    <row r="55" spans="1:7" s="62" customFormat="1">
      <c r="A55" s="4" t="s">
        <v>39</v>
      </c>
      <c r="C55" s="34"/>
      <c r="D55" s="30"/>
      <c r="E55" s="31"/>
      <c r="F55" s="31"/>
    </row>
    <row r="56" spans="1:7" s="62" customFormat="1">
      <c r="A56" s="15" t="s">
        <v>94</v>
      </c>
      <c r="C56" s="34">
        <v>1</v>
      </c>
      <c r="D56" s="30" t="s">
        <v>36</v>
      </c>
      <c r="E56" s="58">
        <f>'Small Acreage Fixed Costs'!N17</f>
        <v>841.68883928571438</v>
      </c>
      <c r="F56" s="31">
        <f>C56*E56</f>
        <v>841.68883928571438</v>
      </c>
    </row>
    <row r="57" spans="1:7" s="62" customFormat="1">
      <c r="A57" s="15" t="s">
        <v>93</v>
      </c>
      <c r="C57" s="34">
        <v>1</v>
      </c>
      <c r="D57" s="30" t="s">
        <v>36</v>
      </c>
      <c r="E57" s="58">
        <v>56</v>
      </c>
      <c r="F57" s="31">
        <f>C57*E57</f>
        <v>56</v>
      </c>
    </row>
    <row r="58" spans="1:7" s="62" customFormat="1">
      <c r="A58" s="15" t="s">
        <v>92</v>
      </c>
      <c r="C58" s="34">
        <v>1</v>
      </c>
      <c r="D58" s="36" t="s">
        <v>36</v>
      </c>
      <c r="E58" s="58">
        <v>33</v>
      </c>
      <c r="F58" s="31">
        <f>C58*E58</f>
        <v>33</v>
      </c>
    </row>
    <row r="59" spans="1:7" s="62" customFormat="1">
      <c r="A59" s="15"/>
      <c r="C59" s="34"/>
      <c r="D59" s="36"/>
      <c r="E59" s="137"/>
      <c r="F59" s="31"/>
    </row>
    <row r="60" spans="1:7" s="62" customFormat="1">
      <c r="A60" s="4" t="s">
        <v>40</v>
      </c>
      <c r="C60" s="34"/>
      <c r="D60" s="30"/>
      <c r="E60" s="31"/>
      <c r="F60" s="35">
        <f>SUM(F56:F58)</f>
        <v>930.68883928571438</v>
      </c>
    </row>
    <row r="61" spans="1:7" s="62" customFormat="1">
      <c r="A61" s="4"/>
      <c r="C61" s="34"/>
      <c r="D61" s="30"/>
      <c r="E61" s="31"/>
      <c r="F61" s="35"/>
    </row>
    <row r="62" spans="1:7" s="62" customFormat="1">
      <c r="A62" s="4" t="s">
        <v>44</v>
      </c>
      <c r="C62" s="34"/>
      <c r="D62" s="30"/>
      <c r="F62" s="35"/>
    </row>
    <row r="63" spans="1:7" s="62" customFormat="1">
      <c r="A63" s="15" t="s">
        <v>51</v>
      </c>
      <c r="C63" s="34">
        <v>40</v>
      </c>
      <c r="D63" s="30" t="s">
        <v>26</v>
      </c>
      <c r="E63" s="58">
        <v>0</v>
      </c>
      <c r="F63" s="38">
        <f>C63*E63</f>
        <v>0</v>
      </c>
      <c r="G63" s="71"/>
    </row>
    <row r="64" spans="1:7" s="62" customFormat="1">
      <c r="A64" s="15" t="s">
        <v>53</v>
      </c>
      <c r="C64" s="34">
        <v>2</v>
      </c>
      <c r="D64" s="30" t="s">
        <v>78</v>
      </c>
      <c r="E64" s="58">
        <v>0</v>
      </c>
      <c r="F64" s="31">
        <f>C64*E64</f>
        <v>0</v>
      </c>
    </row>
    <row r="65" spans="1:7" s="62" customFormat="1">
      <c r="A65" s="15" t="s">
        <v>62</v>
      </c>
      <c r="C65" s="34">
        <v>1</v>
      </c>
      <c r="D65" s="36" t="s">
        <v>78</v>
      </c>
      <c r="E65" s="58"/>
      <c r="F65" s="31">
        <f>E65*C65</f>
        <v>0</v>
      </c>
    </row>
    <row r="66" spans="1:7" s="62" customFormat="1">
      <c r="A66" s="4" t="s">
        <v>41</v>
      </c>
      <c r="C66" s="34"/>
      <c r="D66" s="30"/>
      <c r="E66" s="31"/>
      <c r="F66" s="35">
        <f>F51+F60+F63+F64+F65</f>
        <v>1645.6896875442351</v>
      </c>
    </row>
    <row r="67" spans="1:7" s="62" customFormat="1">
      <c r="C67" s="34"/>
      <c r="D67" s="30"/>
      <c r="E67" s="31"/>
      <c r="F67" s="31"/>
    </row>
    <row r="68" spans="1:7" s="62" customFormat="1" ht="15.6">
      <c r="A68" s="4" t="s">
        <v>42</v>
      </c>
      <c r="C68" s="34"/>
      <c r="D68" s="30"/>
      <c r="E68" s="31"/>
      <c r="F68" s="40">
        <f>F16-F66</f>
        <v>-490.68968754423508</v>
      </c>
    </row>
    <row r="69" spans="1:7" s="138" customFormat="1">
      <c r="A69" s="147" t="s">
        <v>79</v>
      </c>
      <c r="B69" s="147"/>
      <c r="C69" s="147"/>
      <c r="D69" s="147"/>
      <c r="E69" s="147"/>
      <c r="F69" s="147"/>
      <c r="G69" s="147"/>
    </row>
    <row r="70" spans="1:7" s="138" customFormat="1">
      <c r="A70" s="146" t="s">
        <v>136</v>
      </c>
      <c r="B70" s="146"/>
      <c r="C70" s="146"/>
      <c r="D70" s="146"/>
      <c r="E70" s="146"/>
      <c r="F70" s="146"/>
      <c r="G70" s="146"/>
    </row>
    <row r="71" spans="1:7" s="138" customFormat="1">
      <c r="A71" s="147" t="s">
        <v>137</v>
      </c>
      <c r="B71" s="147"/>
      <c r="C71" s="147"/>
      <c r="D71" s="147"/>
      <c r="E71" s="147"/>
      <c r="F71" s="147"/>
      <c r="G71" s="147"/>
    </row>
    <row r="72" spans="1:7" s="138" customFormat="1">
      <c r="A72" s="148" t="s">
        <v>52</v>
      </c>
      <c r="B72" s="148"/>
      <c r="C72" s="148"/>
      <c r="D72" s="148"/>
      <c r="E72" s="148"/>
      <c r="F72" s="148"/>
      <c r="G72" s="148"/>
    </row>
    <row r="73" spans="1:7" s="62" customFormat="1" ht="13.8" thickBot="1">
      <c r="D73" s="30"/>
      <c r="E73" s="31"/>
      <c r="F73" s="31"/>
    </row>
    <row r="74" spans="1:7" s="62" customFormat="1">
      <c r="A74" s="150"/>
      <c r="B74" s="151"/>
      <c r="C74" s="173" t="s">
        <v>91</v>
      </c>
      <c r="D74" s="42"/>
      <c r="E74" s="41" t="s">
        <v>45</v>
      </c>
      <c r="F74" s="42"/>
      <c r="G74" s="43" t="s">
        <v>45</v>
      </c>
    </row>
    <row r="75" spans="1:7" s="62" customFormat="1">
      <c r="A75" s="144" t="s">
        <v>46</v>
      </c>
      <c r="B75" s="145"/>
      <c r="C75" s="174"/>
      <c r="D75" s="44"/>
      <c r="E75" s="18" t="s">
        <v>90</v>
      </c>
      <c r="F75" s="44"/>
      <c r="G75" s="64" t="s">
        <v>90</v>
      </c>
    </row>
    <row r="76" spans="1:7" s="62" customFormat="1" ht="13.8" thickBot="1">
      <c r="A76" s="169" t="s">
        <v>48</v>
      </c>
      <c r="B76" s="170"/>
      <c r="C76" s="175"/>
      <c r="D76" s="46"/>
      <c r="E76" s="45" t="s">
        <v>49</v>
      </c>
      <c r="F76" s="46"/>
      <c r="G76" s="63" t="s">
        <v>50</v>
      </c>
    </row>
    <row r="77" spans="1:7" s="62" customFormat="1">
      <c r="A77" s="186">
        <f>A79+0.2</f>
        <v>1.4</v>
      </c>
      <c r="B77" s="187"/>
      <c r="C77" s="70">
        <f>(((A77*12)-$B$13)*$C$12*$E$12)+$F$13+$F$14</f>
        <v>1385.9999999999998</v>
      </c>
      <c r="D77" s="188">
        <f>($F$51-$F$13-$F$14)/((($A77*12)-$B$13)*$C$12)</f>
        <v>49.549625969236111</v>
      </c>
      <c r="E77" s="189"/>
      <c r="F77" s="190"/>
      <c r="G77" s="69">
        <f>($F$66-$F$13-$F$14)/((($A77*12)-$B$13)*$C$12)</f>
        <v>133.39546734632751</v>
      </c>
    </row>
    <row r="78" spans="1:7" s="62" customFormat="1">
      <c r="A78" s="176">
        <f>A79+0.1</f>
        <v>1.3</v>
      </c>
      <c r="B78" s="177"/>
      <c r="C78" s="68">
        <f>(((A78*12)-$B$13)*$C$12*$E$12)+$F$13+$F$14</f>
        <v>1287.0000000000002</v>
      </c>
      <c r="D78" s="178">
        <f>($F$51-$F$14)/((($A78*12)-$B$13)*$C$12)</f>
        <v>65.686357672403986</v>
      </c>
      <c r="E78" s="179"/>
      <c r="F78" s="180"/>
      <c r="G78" s="67">
        <f>($F$66-$F$13-$F$14)/((($A78*12)-$B$13)*$C$12)</f>
        <v>145.16565564159166</v>
      </c>
    </row>
    <row r="79" spans="1:7" s="62" customFormat="1">
      <c r="A79" s="191">
        <f>B6</f>
        <v>1.2</v>
      </c>
      <c r="B79" s="192"/>
      <c r="C79" s="70">
        <f>F16</f>
        <v>1155</v>
      </c>
      <c r="D79" s="188">
        <f>($F$51-$F$14)/((($A79*12)-$B$13)*$C$12)</f>
        <v>72.043101963281799</v>
      </c>
      <c r="E79" s="189"/>
      <c r="F79" s="190"/>
      <c r="G79" s="69">
        <f>($F$66-$F$13-$F$14)/((($A79*12)-$B$13)*$C$12)</f>
        <v>159.2139448972296</v>
      </c>
    </row>
    <row r="80" spans="1:7" s="62" customFormat="1">
      <c r="A80" s="176">
        <f>A79-0.1</f>
        <v>1.0999999999999999</v>
      </c>
      <c r="B80" s="177"/>
      <c r="C80" s="68">
        <f>(((A80*12)-$B$13)*$C$12*$E$12)+$F$13+$F$14</f>
        <v>1089</v>
      </c>
      <c r="D80" s="178">
        <f>($F$51-$F$13-$F$14)/((($A80*12)-$B$13)*$C$12)</f>
        <v>65.476291459347721</v>
      </c>
      <c r="E80" s="179"/>
      <c r="F80" s="180"/>
      <c r="G80" s="67">
        <f>($F$66-$F$13-$F$14)/((($A80*12)-$B$13)*$C$12)</f>
        <v>176.2725818505042</v>
      </c>
    </row>
    <row r="81" spans="1:7" s="62" customFormat="1" ht="13.8" thickBot="1">
      <c r="A81" s="181">
        <f>A79-0.2</f>
        <v>1</v>
      </c>
      <c r="B81" s="182"/>
      <c r="C81" s="66">
        <f>(((A81*12)-$B$13)*$C$12*$E$12)+$F$13+$F$14</f>
        <v>990</v>
      </c>
      <c r="D81" s="183">
        <f>($F$51-$F$13-$F$14)/((($A81*12)-$B$13)*$C$12)</f>
        <v>73.333446434469423</v>
      </c>
      <c r="E81" s="184"/>
      <c r="F81" s="185"/>
      <c r="G81" s="66">
        <f>($F$66-$F$13-$F$14)/((($A81*12)-$B$13)*$C$12)</f>
        <v>197.42529167256467</v>
      </c>
    </row>
    <row r="82" spans="1:7" s="165" customFormat="1">
      <c r="A82" s="164" t="s">
        <v>80</v>
      </c>
    </row>
    <row r="83" spans="1:7" s="62" customFormat="1">
      <c r="A83" s="61" t="s">
        <v>81</v>
      </c>
      <c r="D83" s="30"/>
      <c r="F83" s="31"/>
    </row>
    <row r="84" spans="1:7" s="62" customFormat="1">
      <c r="A84" s="142" t="s">
        <v>82</v>
      </c>
      <c r="B84" s="143"/>
      <c r="C84" s="143"/>
      <c r="D84" s="143"/>
      <c r="E84" s="143"/>
      <c r="F84" s="143"/>
      <c r="G84" s="143"/>
    </row>
    <row r="85" spans="1:7">
      <c r="D85" s="12"/>
      <c r="F85" s="11"/>
      <c r="G85"/>
    </row>
    <row r="86" spans="1:7">
      <c r="D86" s="12"/>
      <c r="F86" s="11"/>
      <c r="G86"/>
    </row>
    <row r="87" spans="1:7">
      <c r="D87" s="12"/>
      <c r="F87" s="11"/>
      <c r="G87"/>
    </row>
    <row r="88" spans="1:7">
      <c r="D88" s="12"/>
      <c r="F88" s="11"/>
      <c r="G88"/>
    </row>
    <row r="89" spans="1:7">
      <c r="D89" s="12"/>
      <c r="F89" s="11"/>
      <c r="G89"/>
    </row>
    <row r="90" spans="1:7">
      <c r="D90" s="12"/>
      <c r="F90" s="11"/>
      <c r="G90"/>
    </row>
    <row r="91" spans="1:7">
      <c r="D91" s="12"/>
      <c r="F91" s="11"/>
      <c r="G91"/>
    </row>
    <row r="92" spans="1:7">
      <c r="D92" s="12"/>
      <c r="F92" s="11"/>
      <c r="G92"/>
    </row>
    <row r="93" spans="1:7">
      <c r="D93" s="12"/>
      <c r="F93" s="11"/>
      <c r="G93"/>
    </row>
    <row r="94" spans="1:7">
      <c r="D94" s="12"/>
    </row>
    <row r="95" spans="1:7">
      <c r="D95" s="12"/>
    </row>
    <row r="96" spans="1:7">
      <c r="D96" s="12"/>
    </row>
    <row r="97" spans="4:4">
      <c r="D97" s="12"/>
    </row>
    <row r="98" spans="4:4">
      <c r="D98" s="12"/>
    </row>
    <row r="99" spans="4:4">
      <c r="D99" s="12"/>
    </row>
    <row r="100" spans="4:4">
      <c r="D100" s="12"/>
    </row>
    <row r="101" spans="4:4">
      <c r="D101" s="12"/>
    </row>
    <row r="102" spans="4:4">
      <c r="D102" s="12"/>
    </row>
    <row r="103" spans="4:4">
      <c r="D103" s="12"/>
    </row>
    <row r="104" spans="4:4">
      <c r="D104" s="12"/>
    </row>
    <row r="105" spans="4:4">
      <c r="D105" s="12"/>
    </row>
    <row r="106" spans="4:4">
      <c r="D106" s="12"/>
    </row>
    <row r="107" spans="4:4">
      <c r="D107" s="12"/>
    </row>
    <row r="108" spans="4:4">
      <c r="D108" s="12"/>
    </row>
    <row r="109" spans="4:4">
      <c r="D109" s="12"/>
    </row>
    <row r="110" spans="4:4">
      <c r="D110" s="12"/>
    </row>
    <row r="111" spans="4:4">
      <c r="D111" s="12"/>
    </row>
    <row r="112" spans="4:4">
      <c r="D112" s="12"/>
    </row>
    <row r="113" spans="4:4">
      <c r="D113" s="12"/>
    </row>
    <row r="114" spans="4:4">
      <c r="D114" s="12"/>
    </row>
    <row r="115" spans="4:4">
      <c r="D115" s="12"/>
    </row>
    <row r="116" spans="4:4">
      <c r="D116" s="12"/>
    </row>
    <row r="117" spans="4:4">
      <c r="D117" s="12"/>
    </row>
    <row r="118" spans="4:4">
      <c r="D118" s="12"/>
    </row>
    <row r="119" spans="4:4">
      <c r="D119" s="12"/>
    </row>
    <row r="120" spans="4:4">
      <c r="D120" s="12"/>
    </row>
    <row r="121" spans="4:4">
      <c r="D121" s="12"/>
    </row>
    <row r="122" spans="4:4">
      <c r="D122" s="12"/>
    </row>
    <row r="123" spans="4:4">
      <c r="D123" s="12"/>
    </row>
    <row r="124" spans="4:4">
      <c r="D124" s="12"/>
    </row>
    <row r="125" spans="4:4">
      <c r="D125" s="12"/>
    </row>
    <row r="126" spans="4:4">
      <c r="D126" s="12"/>
    </row>
    <row r="127" spans="4:4">
      <c r="D127" s="12"/>
    </row>
    <row r="128" spans="4:4">
      <c r="D128" s="12"/>
    </row>
    <row r="129" spans="4:4">
      <c r="D129" s="12"/>
    </row>
    <row r="130" spans="4:4">
      <c r="D130" s="12"/>
    </row>
    <row r="131" spans="4:4">
      <c r="D131" s="12"/>
    </row>
    <row r="132" spans="4:4">
      <c r="D132" s="12"/>
    </row>
    <row r="133" spans="4:4">
      <c r="D133" s="12"/>
    </row>
    <row r="134" spans="4:4">
      <c r="D134" s="12"/>
    </row>
    <row r="135" spans="4:4">
      <c r="D135" s="12"/>
    </row>
    <row r="136" spans="4:4">
      <c r="D136" s="12"/>
    </row>
    <row r="137" spans="4:4">
      <c r="D137" s="12"/>
    </row>
    <row r="138" spans="4:4">
      <c r="D138" s="12"/>
    </row>
    <row r="139" spans="4:4">
      <c r="D139" s="12"/>
    </row>
    <row r="140" spans="4:4">
      <c r="D140" s="12"/>
    </row>
    <row r="141" spans="4:4">
      <c r="D141" s="12"/>
    </row>
    <row r="142" spans="4:4">
      <c r="D142" s="12"/>
    </row>
    <row r="143" spans="4:4">
      <c r="D143" s="12"/>
    </row>
    <row r="144" spans="4:4">
      <c r="D144" s="12"/>
    </row>
    <row r="145" spans="4:4">
      <c r="D145" s="12"/>
    </row>
    <row r="146" spans="4:4">
      <c r="D146" s="12"/>
    </row>
    <row r="147" spans="4:4">
      <c r="D147" s="12"/>
    </row>
    <row r="148" spans="4:4">
      <c r="D148" s="12"/>
    </row>
    <row r="149" spans="4:4">
      <c r="D149" s="12"/>
    </row>
    <row r="150" spans="4:4">
      <c r="D150" s="12"/>
    </row>
    <row r="151" spans="4:4">
      <c r="D151" s="12"/>
    </row>
    <row r="152" spans="4:4">
      <c r="D152" s="12"/>
    </row>
    <row r="153" spans="4:4">
      <c r="D153" s="12"/>
    </row>
    <row r="154" spans="4:4">
      <c r="D154" s="12"/>
    </row>
    <row r="155" spans="4:4">
      <c r="D155" s="12"/>
    </row>
    <row r="156" spans="4:4">
      <c r="D156" s="12"/>
    </row>
    <row r="157" spans="4:4">
      <c r="D157" s="12"/>
    </row>
    <row r="158" spans="4:4">
      <c r="D158" s="12"/>
    </row>
    <row r="159" spans="4:4">
      <c r="D159" s="12"/>
    </row>
    <row r="160" spans="4:4">
      <c r="D160" s="12"/>
    </row>
    <row r="161" spans="4:4">
      <c r="D161" s="12"/>
    </row>
    <row r="162" spans="4:4">
      <c r="D162" s="12"/>
    </row>
    <row r="163" spans="4:4">
      <c r="D163" s="12"/>
    </row>
    <row r="164" spans="4:4">
      <c r="D164" s="12"/>
    </row>
    <row r="165" spans="4:4">
      <c r="D165" s="12"/>
    </row>
    <row r="166" spans="4:4">
      <c r="D166" s="12"/>
    </row>
    <row r="167" spans="4:4">
      <c r="D167" s="12"/>
    </row>
    <row r="168" spans="4:4">
      <c r="D168" s="12"/>
    </row>
    <row r="169" spans="4:4">
      <c r="D169" s="12"/>
    </row>
    <row r="170" spans="4:4">
      <c r="D170" s="12"/>
    </row>
    <row r="171" spans="4:4">
      <c r="D171" s="12"/>
    </row>
  </sheetData>
  <mergeCells count="25">
    <mergeCell ref="A79:B79"/>
    <mergeCell ref="D79:F79"/>
    <mergeCell ref="A75:B75"/>
    <mergeCell ref="A2:G2"/>
    <mergeCell ref="A3:G3"/>
    <mergeCell ref="A4:G4"/>
    <mergeCell ref="B8:C8"/>
    <mergeCell ref="A74:B74"/>
    <mergeCell ref="A69:G69"/>
    <mergeCell ref="A70:G70"/>
    <mergeCell ref="A71:G71"/>
    <mergeCell ref="A72:G72"/>
    <mergeCell ref="A1:G1"/>
    <mergeCell ref="A76:B76"/>
    <mergeCell ref="A77:B77"/>
    <mergeCell ref="D77:F77"/>
    <mergeCell ref="A78:B78"/>
    <mergeCell ref="D78:F78"/>
    <mergeCell ref="C74:C76"/>
    <mergeCell ref="A84:G84"/>
    <mergeCell ref="A80:B80"/>
    <mergeCell ref="D80:F80"/>
    <mergeCell ref="A81:B81"/>
    <mergeCell ref="D81:F81"/>
    <mergeCell ref="A82:XFD82"/>
  </mergeCells>
  <pageMargins left="0.7" right="0.7" top="0.75" bottom="0.75" header="0.3" footer="0.3"/>
  <pageSetup scale="76" orientation="portrait" r:id="rId1"/>
  <rowBreaks count="1" manualBreakCount="1">
    <brk id="6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Normal="100" workbookViewId="0">
      <selection activeCell="O12" sqref="O12"/>
    </sheetView>
  </sheetViews>
  <sheetFormatPr defaultRowHeight="13.2"/>
  <cols>
    <col min="1" max="1" width="0.5546875" style="62" customWidth="1"/>
    <col min="2" max="2" width="25.88671875" style="62" customWidth="1"/>
    <col min="3" max="3" width="7.109375" style="62" customWidth="1"/>
    <col min="4" max="4" width="12.33203125" style="62" customWidth="1"/>
    <col min="5" max="5" width="11.6640625" style="62" customWidth="1"/>
    <col min="6" max="6" width="10.109375" style="62" customWidth="1"/>
    <col min="7" max="7" width="10.5546875" style="62" customWidth="1"/>
    <col min="8" max="8" width="9.44140625" style="62" customWidth="1"/>
    <col min="9" max="9" width="12.6640625" style="62" customWidth="1"/>
    <col min="10" max="10" width="10.6640625" style="62" customWidth="1"/>
    <col min="11" max="11" width="13.33203125" style="62" customWidth="1"/>
    <col min="12" max="12" width="9.109375" style="62" customWidth="1"/>
    <col min="13" max="13" width="10.33203125" style="62" customWidth="1"/>
    <col min="14" max="14" width="10.5546875" style="62" customWidth="1"/>
    <col min="15" max="15" width="8.6640625" style="62" customWidth="1"/>
    <col min="16" max="16" width="9" style="62" customWidth="1"/>
    <col min="17" max="17" width="10.6640625" style="62" customWidth="1"/>
    <col min="18" max="255" width="8.88671875" style="62"/>
    <col min="256" max="256" width="0.5546875" style="62" customWidth="1"/>
    <col min="257" max="257" width="19.33203125" style="62" customWidth="1"/>
    <col min="258" max="258" width="7.109375" style="62" customWidth="1"/>
    <col min="259" max="259" width="12.33203125" style="62" customWidth="1"/>
    <col min="260" max="260" width="11.6640625" style="62" customWidth="1"/>
    <col min="261" max="261" width="10.109375" style="62" customWidth="1"/>
    <col min="262" max="262" width="10.5546875" style="62" customWidth="1"/>
    <col min="263" max="263" width="9.44140625" style="62" customWidth="1"/>
    <col min="264" max="264" width="12.6640625" style="62" customWidth="1"/>
    <col min="265" max="265" width="10.6640625" style="62" customWidth="1"/>
    <col min="266" max="266" width="13.33203125" style="62" customWidth="1"/>
    <col min="267" max="267" width="9.109375" style="62" customWidth="1"/>
    <col min="268" max="268" width="10.33203125" style="62" customWidth="1"/>
    <col min="269" max="269" width="9.109375" style="62" customWidth="1"/>
    <col min="270" max="270" width="8.6640625" style="62" customWidth="1"/>
    <col min="271" max="271" width="9" style="62" customWidth="1"/>
    <col min="272" max="272" width="8.5546875" style="62" customWidth="1"/>
    <col min="273" max="273" width="10.6640625" style="62" customWidth="1"/>
    <col min="274" max="511" width="8.88671875" style="62"/>
    <col min="512" max="512" width="0.5546875" style="62" customWidth="1"/>
    <col min="513" max="513" width="19.33203125" style="62" customWidth="1"/>
    <col min="514" max="514" width="7.109375" style="62" customWidth="1"/>
    <col min="515" max="515" width="12.33203125" style="62" customWidth="1"/>
    <col min="516" max="516" width="11.6640625" style="62" customWidth="1"/>
    <col min="517" max="517" width="10.109375" style="62" customWidth="1"/>
    <col min="518" max="518" width="10.5546875" style="62" customWidth="1"/>
    <col min="519" max="519" width="9.44140625" style="62" customWidth="1"/>
    <col min="520" max="520" width="12.6640625" style="62" customWidth="1"/>
    <col min="521" max="521" width="10.6640625" style="62" customWidth="1"/>
    <col min="522" max="522" width="13.33203125" style="62" customWidth="1"/>
    <col min="523" max="523" width="9.109375" style="62" customWidth="1"/>
    <col min="524" max="524" width="10.33203125" style="62" customWidth="1"/>
    <col min="525" max="525" width="9.109375" style="62" customWidth="1"/>
    <col min="526" max="526" width="8.6640625" style="62" customWidth="1"/>
    <col min="527" max="527" width="9" style="62" customWidth="1"/>
    <col min="528" max="528" width="8.5546875" style="62" customWidth="1"/>
    <col min="529" max="529" width="10.6640625" style="62" customWidth="1"/>
    <col min="530" max="767" width="8.88671875" style="62"/>
    <col min="768" max="768" width="0.5546875" style="62" customWidth="1"/>
    <col min="769" max="769" width="19.33203125" style="62" customWidth="1"/>
    <col min="770" max="770" width="7.109375" style="62" customWidth="1"/>
    <col min="771" max="771" width="12.33203125" style="62" customWidth="1"/>
    <col min="772" max="772" width="11.6640625" style="62" customWidth="1"/>
    <col min="773" max="773" width="10.109375" style="62" customWidth="1"/>
    <col min="774" max="774" width="10.5546875" style="62" customWidth="1"/>
    <col min="775" max="775" width="9.44140625" style="62" customWidth="1"/>
    <col min="776" max="776" width="12.6640625" style="62" customWidth="1"/>
    <col min="777" max="777" width="10.6640625" style="62" customWidth="1"/>
    <col min="778" max="778" width="13.33203125" style="62" customWidth="1"/>
    <col min="779" max="779" width="9.109375" style="62" customWidth="1"/>
    <col min="780" max="780" width="10.33203125" style="62" customWidth="1"/>
    <col min="781" max="781" width="9.109375" style="62" customWidth="1"/>
    <col min="782" max="782" width="8.6640625" style="62" customWidth="1"/>
    <col min="783" max="783" width="9" style="62" customWidth="1"/>
    <col min="784" max="784" width="8.5546875" style="62" customWidth="1"/>
    <col min="785" max="785" width="10.6640625" style="62" customWidth="1"/>
    <col min="786" max="1023" width="8.88671875" style="62"/>
    <col min="1024" max="1024" width="0.5546875" style="62" customWidth="1"/>
    <col min="1025" max="1025" width="19.33203125" style="62" customWidth="1"/>
    <col min="1026" max="1026" width="7.109375" style="62" customWidth="1"/>
    <col min="1027" max="1027" width="12.33203125" style="62" customWidth="1"/>
    <col min="1028" max="1028" width="11.6640625" style="62" customWidth="1"/>
    <col min="1029" max="1029" width="10.109375" style="62" customWidth="1"/>
    <col min="1030" max="1030" width="10.5546875" style="62" customWidth="1"/>
    <col min="1031" max="1031" width="9.44140625" style="62" customWidth="1"/>
    <col min="1032" max="1032" width="12.6640625" style="62" customWidth="1"/>
    <col min="1033" max="1033" width="10.6640625" style="62" customWidth="1"/>
    <col min="1034" max="1034" width="13.33203125" style="62" customWidth="1"/>
    <col min="1035" max="1035" width="9.109375" style="62" customWidth="1"/>
    <col min="1036" max="1036" width="10.33203125" style="62" customWidth="1"/>
    <col min="1037" max="1037" width="9.109375" style="62" customWidth="1"/>
    <col min="1038" max="1038" width="8.6640625" style="62" customWidth="1"/>
    <col min="1039" max="1039" width="9" style="62" customWidth="1"/>
    <col min="1040" max="1040" width="8.5546875" style="62" customWidth="1"/>
    <col min="1041" max="1041" width="10.6640625" style="62" customWidth="1"/>
    <col min="1042" max="1279" width="8.88671875" style="62"/>
    <col min="1280" max="1280" width="0.5546875" style="62" customWidth="1"/>
    <col min="1281" max="1281" width="19.33203125" style="62" customWidth="1"/>
    <col min="1282" max="1282" width="7.109375" style="62" customWidth="1"/>
    <col min="1283" max="1283" width="12.33203125" style="62" customWidth="1"/>
    <col min="1284" max="1284" width="11.6640625" style="62" customWidth="1"/>
    <col min="1285" max="1285" width="10.109375" style="62" customWidth="1"/>
    <col min="1286" max="1286" width="10.5546875" style="62" customWidth="1"/>
    <col min="1287" max="1287" width="9.44140625" style="62" customWidth="1"/>
    <col min="1288" max="1288" width="12.6640625" style="62" customWidth="1"/>
    <col min="1289" max="1289" width="10.6640625" style="62" customWidth="1"/>
    <col min="1290" max="1290" width="13.33203125" style="62" customWidth="1"/>
    <col min="1291" max="1291" width="9.109375" style="62" customWidth="1"/>
    <col min="1292" max="1292" width="10.33203125" style="62" customWidth="1"/>
    <col min="1293" max="1293" width="9.109375" style="62" customWidth="1"/>
    <col min="1294" max="1294" width="8.6640625" style="62" customWidth="1"/>
    <col min="1295" max="1295" width="9" style="62" customWidth="1"/>
    <col min="1296" max="1296" width="8.5546875" style="62" customWidth="1"/>
    <col min="1297" max="1297" width="10.6640625" style="62" customWidth="1"/>
    <col min="1298" max="1535" width="8.88671875" style="62"/>
    <col min="1536" max="1536" width="0.5546875" style="62" customWidth="1"/>
    <col min="1537" max="1537" width="19.33203125" style="62" customWidth="1"/>
    <col min="1538" max="1538" width="7.109375" style="62" customWidth="1"/>
    <col min="1539" max="1539" width="12.33203125" style="62" customWidth="1"/>
    <col min="1540" max="1540" width="11.6640625" style="62" customWidth="1"/>
    <col min="1541" max="1541" width="10.109375" style="62" customWidth="1"/>
    <col min="1542" max="1542" width="10.5546875" style="62" customWidth="1"/>
    <col min="1543" max="1543" width="9.44140625" style="62" customWidth="1"/>
    <col min="1544" max="1544" width="12.6640625" style="62" customWidth="1"/>
    <col min="1545" max="1545" width="10.6640625" style="62" customWidth="1"/>
    <col min="1546" max="1546" width="13.33203125" style="62" customWidth="1"/>
    <col min="1547" max="1547" width="9.109375" style="62" customWidth="1"/>
    <col min="1548" max="1548" width="10.33203125" style="62" customWidth="1"/>
    <col min="1549" max="1549" width="9.109375" style="62" customWidth="1"/>
    <col min="1550" max="1550" width="8.6640625" style="62" customWidth="1"/>
    <col min="1551" max="1551" width="9" style="62" customWidth="1"/>
    <col min="1552" max="1552" width="8.5546875" style="62" customWidth="1"/>
    <col min="1553" max="1553" width="10.6640625" style="62" customWidth="1"/>
    <col min="1554" max="1791" width="8.88671875" style="62"/>
    <col min="1792" max="1792" width="0.5546875" style="62" customWidth="1"/>
    <col min="1793" max="1793" width="19.33203125" style="62" customWidth="1"/>
    <col min="1794" max="1794" width="7.109375" style="62" customWidth="1"/>
    <col min="1795" max="1795" width="12.33203125" style="62" customWidth="1"/>
    <col min="1796" max="1796" width="11.6640625" style="62" customWidth="1"/>
    <col min="1797" max="1797" width="10.109375" style="62" customWidth="1"/>
    <col min="1798" max="1798" width="10.5546875" style="62" customWidth="1"/>
    <col min="1799" max="1799" width="9.44140625" style="62" customWidth="1"/>
    <col min="1800" max="1800" width="12.6640625" style="62" customWidth="1"/>
    <col min="1801" max="1801" width="10.6640625" style="62" customWidth="1"/>
    <col min="1802" max="1802" width="13.33203125" style="62" customWidth="1"/>
    <col min="1803" max="1803" width="9.109375" style="62" customWidth="1"/>
    <col min="1804" max="1804" width="10.33203125" style="62" customWidth="1"/>
    <col min="1805" max="1805" width="9.109375" style="62" customWidth="1"/>
    <col min="1806" max="1806" width="8.6640625" style="62" customWidth="1"/>
    <col min="1807" max="1807" width="9" style="62" customWidth="1"/>
    <col min="1808" max="1808" width="8.5546875" style="62" customWidth="1"/>
    <col min="1809" max="1809" width="10.6640625" style="62" customWidth="1"/>
    <col min="1810" max="2047" width="8.88671875" style="62"/>
    <col min="2048" max="2048" width="0.5546875" style="62" customWidth="1"/>
    <col min="2049" max="2049" width="19.33203125" style="62" customWidth="1"/>
    <col min="2050" max="2050" width="7.109375" style="62" customWidth="1"/>
    <col min="2051" max="2051" width="12.33203125" style="62" customWidth="1"/>
    <col min="2052" max="2052" width="11.6640625" style="62" customWidth="1"/>
    <col min="2053" max="2053" width="10.109375" style="62" customWidth="1"/>
    <col min="2054" max="2054" width="10.5546875" style="62" customWidth="1"/>
    <col min="2055" max="2055" width="9.44140625" style="62" customWidth="1"/>
    <col min="2056" max="2056" width="12.6640625" style="62" customWidth="1"/>
    <col min="2057" max="2057" width="10.6640625" style="62" customWidth="1"/>
    <col min="2058" max="2058" width="13.33203125" style="62" customWidth="1"/>
    <col min="2059" max="2059" width="9.109375" style="62" customWidth="1"/>
    <col min="2060" max="2060" width="10.33203125" style="62" customWidth="1"/>
    <col min="2061" max="2061" width="9.109375" style="62" customWidth="1"/>
    <col min="2062" max="2062" width="8.6640625" style="62" customWidth="1"/>
    <col min="2063" max="2063" width="9" style="62" customWidth="1"/>
    <col min="2064" max="2064" width="8.5546875" style="62" customWidth="1"/>
    <col min="2065" max="2065" width="10.6640625" style="62" customWidth="1"/>
    <col min="2066" max="2303" width="8.88671875" style="62"/>
    <col min="2304" max="2304" width="0.5546875" style="62" customWidth="1"/>
    <col min="2305" max="2305" width="19.33203125" style="62" customWidth="1"/>
    <col min="2306" max="2306" width="7.109375" style="62" customWidth="1"/>
    <col min="2307" max="2307" width="12.33203125" style="62" customWidth="1"/>
    <col min="2308" max="2308" width="11.6640625" style="62" customWidth="1"/>
    <col min="2309" max="2309" width="10.109375" style="62" customWidth="1"/>
    <col min="2310" max="2310" width="10.5546875" style="62" customWidth="1"/>
    <col min="2311" max="2311" width="9.44140625" style="62" customWidth="1"/>
    <col min="2312" max="2312" width="12.6640625" style="62" customWidth="1"/>
    <col min="2313" max="2313" width="10.6640625" style="62" customWidth="1"/>
    <col min="2314" max="2314" width="13.33203125" style="62" customWidth="1"/>
    <col min="2315" max="2315" width="9.109375" style="62" customWidth="1"/>
    <col min="2316" max="2316" width="10.33203125" style="62" customWidth="1"/>
    <col min="2317" max="2317" width="9.109375" style="62" customWidth="1"/>
    <col min="2318" max="2318" width="8.6640625" style="62" customWidth="1"/>
    <col min="2319" max="2319" width="9" style="62" customWidth="1"/>
    <col min="2320" max="2320" width="8.5546875" style="62" customWidth="1"/>
    <col min="2321" max="2321" width="10.6640625" style="62" customWidth="1"/>
    <col min="2322" max="2559" width="8.88671875" style="62"/>
    <col min="2560" max="2560" width="0.5546875" style="62" customWidth="1"/>
    <col min="2561" max="2561" width="19.33203125" style="62" customWidth="1"/>
    <col min="2562" max="2562" width="7.109375" style="62" customWidth="1"/>
    <col min="2563" max="2563" width="12.33203125" style="62" customWidth="1"/>
    <col min="2564" max="2564" width="11.6640625" style="62" customWidth="1"/>
    <col min="2565" max="2565" width="10.109375" style="62" customWidth="1"/>
    <col min="2566" max="2566" width="10.5546875" style="62" customWidth="1"/>
    <col min="2567" max="2567" width="9.44140625" style="62" customWidth="1"/>
    <col min="2568" max="2568" width="12.6640625" style="62" customWidth="1"/>
    <col min="2569" max="2569" width="10.6640625" style="62" customWidth="1"/>
    <col min="2570" max="2570" width="13.33203125" style="62" customWidth="1"/>
    <col min="2571" max="2571" width="9.109375" style="62" customWidth="1"/>
    <col min="2572" max="2572" width="10.33203125" style="62" customWidth="1"/>
    <col min="2573" max="2573" width="9.109375" style="62" customWidth="1"/>
    <col min="2574" max="2574" width="8.6640625" style="62" customWidth="1"/>
    <col min="2575" max="2575" width="9" style="62" customWidth="1"/>
    <col min="2576" max="2576" width="8.5546875" style="62" customWidth="1"/>
    <col min="2577" max="2577" width="10.6640625" style="62" customWidth="1"/>
    <col min="2578" max="2815" width="8.88671875" style="62"/>
    <col min="2816" max="2816" width="0.5546875" style="62" customWidth="1"/>
    <col min="2817" max="2817" width="19.33203125" style="62" customWidth="1"/>
    <col min="2818" max="2818" width="7.109375" style="62" customWidth="1"/>
    <col min="2819" max="2819" width="12.33203125" style="62" customWidth="1"/>
    <col min="2820" max="2820" width="11.6640625" style="62" customWidth="1"/>
    <col min="2821" max="2821" width="10.109375" style="62" customWidth="1"/>
    <col min="2822" max="2822" width="10.5546875" style="62" customWidth="1"/>
    <col min="2823" max="2823" width="9.44140625" style="62" customWidth="1"/>
    <col min="2824" max="2824" width="12.6640625" style="62" customWidth="1"/>
    <col min="2825" max="2825" width="10.6640625" style="62" customWidth="1"/>
    <col min="2826" max="2826" width="13.33203125" style="62" customWidth="1"/>
    <col min="2827" max="2827" width="9.109375" style="62" customWidth="1"/>
    <col min="2828" max="2828" width="10.33203125" style="62" customWidth="1"/>
    <col min="2829" max="2829" width="9.109375" style="62" customWidth="1"/>
    <col min="2830" max="2830" width="8.6640625" style="62" customWidth="1"/>
    <col min="2831" max="2831" width="9" style="62" customWidth="1"/>
    <col min="2832" max="2832" width="8.5546875" style="62" customWidth="1"/>
    <col min="2833" max="2833" width="10.6640625" style="62" customWidth="1"/>
    <col min="2834" max="3071" width="8.88671875" style="62"/>
    <col min="3072" max="3072" width="0.5546875" style="62" customWidth="1"/>
    <col min="3073" max="3073" width="19.33203125" style="62" customWidth="1"/>
    <col min="3074" max="3074" width="7.109375" style="62" customWidth="1"/>
    <col min="3075" max="3075" width="12.33203125" style="62" customWidth="1"/>
    <col min="3076" max="3076" width="11.6640625" style="62" customWidth="1"/>
    <col min="3077" max="3077" width="10.109375" style="62" customWidth="1"/>
    <col min="3078" max="3078" width="10.5546875" style="62" customWidth="1"/>
    <col min="3079" max="3079" width="9.44140625" style="62" customWidth="1"/>
    <col min="3080" max="3080" width="12.6640625" style="62" customWidth="1"/>
    <col min="3081" max="3081" width="10.6640625" style="62" customWidth="1"/>
    <col min="3082" max="3082" width="13.33203125" style="62" customWidth="1"/>
    <col min="3083" max="3083" width="9.109375" style="62" customWidth="1"/>
    <col min="3084" max="3084" width="10.33203125" style="62" customWidth="1"/>
    <col min="3085" max="3085" width="9.109375" style="62" customWidth="1"/>
    <col min="3086" max="3086" width="8.6640625" style="62" customWidth="1"/>
    <col min="3087" max="3087" width="9" style="62" customWidth="1"/>
    <col min="3088" max="3088" width="8.5546875" style="62" customWidth="1"/>
    <col min="3089" max="3089" width="10.6640625" style="62" customWidth="1"/>
    <col min="3090" max="3327" width="8.88671875" style="62"/>
    <col min="3328" max="3328" width="0.5546875" style="62" customWidth="1"/>
    <col min="3329" max="3329" width="19.33203125" style="62" customWidth="1"/>
    <col min="3330" max="3330" width="7.109375" style="62" customWidth="1"/>
    <col min="3331" max="3331" width="12.33203125" style="62" customWidth="1"/>
    <col min="3332" max="3332" width="11.6640625" style="62" customWidth="1"/>
    <col min="3333" max="3333" width="10.109375" style="62" customWidth="1"/>
    <col min="3334" max="3334" width="10.5546875" style="62" customWidth="1"/>
    <col min="3335" max="3335" width="9.44140625" style="62" customWidth="1"/>
    <col min="3336" max="3336" width="12.6640625" style="62" customWidth="1"/>
    <col min="3337" max="3337" width="10.6640625" style="62" customWidth="1"/>
    <col min="3338" max="3338" width="13.33203125" style="62" customWidth="1"/>
    <col min="3339" max="3339" width="9.109375" style="62" customWidth="1"/>
    <col min="3340" max="3340" width="10.33203125" style="62" customWidth="1"/>
    <col min="3341" max="3341" width="9.109375" style="62" customWidth="1"/>
    <col min="3342" max="3342" width="8.6640625" style="62" customWidth="1"/>
    <col min="3343" max="3343" width="9" style="62" customWidth="1"/>
    <col min="3344" max="3344" width="8.5546875" style="62" customWidth="1"/>
    <col min="3345" max="3345" width="10.6640625" style="62" customWidth="1"/>
    <col min="3346" max="3583" width="8.88671875" style="62"/>
    <col min="3584" max="3584" width="0.5546875" style="62" customWidth="1"/>
    <col min="3585" max="3585" width="19.33203125" style="62" customWidth="1"/>
    <col min="3586" max="3586" width="7.109375" style="62" customWidth="1"/>
    <col min="3587" max="3587" width="12.33203125" style="62" customWidth="1"/>
    <col min="3588" max="3588" width="11.6640625" style="62" customWidth="1"/>
    <col min="3589" max="3589" width="10.109375" style="62" customWidth="1"/>
    <col min="3590" max="3590" width="10.5546875" style="62" customWidth="1"/>
    <col min="3591" max="3591" width="9.44140625" style="62" customWidth="1"/>
    <col min="3592" max="3592" width="12.6640625" style="62" customWidth="1"/>
    <col min="3593" max="3593" width="10.6640625" style="62" customWidth="1"/>
    <col min="3594" max="3594" width="13.33203125" style="62" customWidth="1"/>
    <col min="3595" max="3595" width="9.109375" style="62" customWidth="1"/>
    <col min="3596" max="3596" width="10.33203125" style="62" customWidth="1"/>
    <col min="3597" max="3597" width="9.109375" style="62" customWidth="1"/>
    <col min="3598" max="3598" width="8.6640625" style="62" customWidth="1"/>
    <col min="3599" max="3599" width="9" style="62" customWidth="1"/>
    <col min="3600" max="3600" width="8.5546875" style="62" customWidth="1"/>
    <col min="3601" max="3601" width="10.6640625" style="62" customWidth="1"/>
    <col min="3602" max="3839" width="8.88671875" style="62"/>
    <col min="3840" max="3840" width="0.5546875" style="62" customWidth="1"/>
    <col min="3841" max="3841" width="19.33203125" style="62" customWidth="1"/>
    <col min="3842" max="3842" width="7.109375" style="62" customWidth="1"/>
    <col min="3843" max="3843" width="12.33203125" style="62" customWidth="1"/>
    <col min="3844" max="3844" width="11.6640625" style="62" customWidth="1"/>
    <col min="3845" max="3845" width="10.109375" style="62" customWidth="1"/>
    <col min="3846" max="3846" width="10.5546875" style="62" customWidth="1"/>
    <col min="3847" max="3847" width="9.44140625" style="62" customWidth="1"/>
    <col min="3848" max="3848" width="12.6640625" style="62" customWidth="1"/>
    <col min="3849" max="3849" width="10.6640625" style="62" customWidth="1"/>
    <col min="3850" max="3850" width="13.33203125" style="62" customWidth="1"/>
    <col min="3851" max="3851" width="9.109375" style="62" customWidth="1"/>
    <col min="3852" max="3852" width="10.33203125" style="62" customWidth="1"/>
    <col min="3853" max="3853" width="9.109375" style="62" customWidth="1"/>
    <col min="3854" max="3854" width="8.6640625" style="62" customWidth="1"/>
    <col min="3855" max="3855" width="9" style="62" customWidth="1"/>
    <col min="3856" max="3856" width="8.5546875" style="62" customWidth="1"/>
    <col min="3857" max="3857" width="10.6640625" style="62" customWidth="1"/>
    <col min="3858" max="4095" width="8.88671875" style="62"/>
    <col min="4096" max="4096" width="0.5546875" style="62" customWidth="1"/>
    <col min="4097" max="4097" width="19.33203125" style="62" customWidth="1"/>
    <col min="4098" max="4098" width="7.109375" style="62" customWidth="1"/>
    <col min="4099" max="4099" width="12.33203125" style="62" customWidth="1"/>
    <col min="4100" max="4100" width="11.6640625" style="62" customWidth="1"/>
    <col min="4101" max="4101" width="10.109375" style="62" customWidth="1"/>
    <col min="4102" max="4102" width="10.5546875" style="62" customWidth="1"/>
    <col min="4103" max="4103" width="9.44140625" style="62" customWidth="1"/>
    <col min="4104" max="4104" width="12.6640625" style="62" customWidth="1"/>
    <col min="4105" max="4105" width="10.6640625" style="62" customWidth="1"/>
    <col min="4106" max="4106" width="13.33203125" style="62" customWidth="1"/>
    <col min="4107" max="4107" width="9.109375" style="62" customWidth="1"/>
    <col min="4108" max="4108" width="10.33203125" style="62" customWidth="1"/>
    <col min="4109" max="4109" width="9.109375" style="62" customWidth="1"/>
    <col min="4110" max="4110" width="8.6640625" style="62" customWidth="1"/>
    <col min="4111" max="4111" width="9" style="62" customWidth="1"/>
    <col min="4112" max="4112" width="8.5546875" style="62" customWidth="1"/>
    <col min="4113" max="4113" width="10.6640625" style="62" customWidth="1"/>
    <col min="4114" max="4351" width="8.88671875" style="62"/>
    <col min="4352" max="4352" width="0.5546875" style="62" customWidth="1"/>
    <col min="4353" max="4353" width="19.33203125" style="62" customWidth="1"/>
    <col min="4354" max="4354" width="7.109375" style="62" customWidth="1"/>
    <col min="4355" max="4355" width="12.33203125" style="62" customWidth="1"/>
    <col min="4356" max="4356" width="11.6640625" style="62" customWidth="1"/>
    <col min="4357" max="4357" width="10.109375" style="62" customWidth="1"/>
    <col min="4358" max="4358" width="10.5546875" style="62" customWidth="1"/>
    <col min="4359" max="4359" width="9.44140625" style="62" customWidth="1"/>
    <col min="4360" max="4360" width="12.6640625" style="62" customWidth="1"/>
    <col min="4361" max="4361" width="10.6640625" style="62" customWidth="1"/>
    <col min="4362" max="4362" width="13.33203125" style="62" customWidth="1"/>
    <col min="4363" max="4363" width="9.109375" style="62" customWidth="1"/>
    <col min="4364" max="4364" width="10.33203125" style="62" customWidth="1"/>
    <col min="4365" max="4365" width="9.109375" style="62" customWidth="1"/>
    <col min="4366" max="4366" width="8.6640625" style="62" customWidth="1"/>
    <col min="4367" max="4367" width="9" style="62" customWidth="1"/>
    <col min="4368" max="4368" width="8.5546875" style="62" customWidth="1"/>
    <col min="4369" max="4369" width="10.6640625" style="62" customWidth="1"/>
    <col min="4370" max="4607" width="8.88671875" style="62"/>
    <col min="4608" max="4608" width="0.5546875" style="62" customWidth="1"/>
    <col min="4609" max="4609" width="19.33203125" style="62" customWidth="1"/>
    <col min="4610" max="4610" width="7.109375" style="62" customWidth="1"/>
    <col min="4611" max="4611" width="12.33203125" style="62" customWidth="1"/>
    <col min="4612" max="4612" width="11.6640625" style="62" customWidth="1"/>
    <col min="4613" max="4613" width="10.109375" style="62" customWidth="1"/>
    <col min="4614" max="4614" width="10.5546875" style="62" customWidth="1"/>
    <col min="4615" max="4615" width="9.44140625" style="62" customWidth="1"/>
    <col min="4616" max="4616" width="12.6640625" style="62" customWidth="1"/>
    <col min="4617" max="4617" width="10.6640625" style="62" customWidth="1"/>
    <col min="4618" max="4618" width="13.33203125" style="62" customWidth="1"/>
    <col min="4619" max="4619" width="9.109375" style="62" customWidth="1"/>
    <col min="4620" max="4620" width="10.33203125" style="62" customWidth="1"/>
    <col min="4621" max="4621" width="9.109375" style="62" customWidth="1"/>
    <col min="4622" max="4622" width="8.6640625" style="62" customWidth="1"/>
    <col min="4623" max="4623" width="9" style="62" customWidth="1"/>
    <col min="4624" max="4624" width="8.5546875" style="62" customWidth="1"/>
    <col min="4625" max="4625" width="10.6640625" style="62" customWidth="1"/>
    <col min="4626" max="4863" width="8.88671875" style="62"/>
    <col min="4864" max="4864" width="0.5546875" style="62" customWidth="1"/>
    <col min="4865" max="4865" width="19.33203125" style="62" customWidth="1"/>
    <col min="4866" max="4866" width="7.109375" style="62" customWidth="1"/>
    <col min="4867" max="4867" width="12.33203125" style="62" customWidth="1"/>
    <col min="4868" max="4868" width="11.6640625" style="62" customWidth="1"/>
    <col min="4869" max="4869" width="10.109375" style="62" customWidth="1"/>
    <col min="4870" max="4870" width="10.5546875" style="62" customWidth="1"/>
    <col min="4871" max="4871" width="9.44140625" style="62" customWidth="1"/>
    <col min="4872" max="4872" width="12.6640625" style="62" customWidth="1"/>
    <col min="4873" max="4873" width="10.6640625" style="62" customWidth="1"/>
    <col min="4874" max="4874" width="13.33203125" style="62" customWidth="1"/>
    <col min="4875" max="4875" width="9.109375" style="62" customWidth="1"/>
    <col min="4876" max="4876" width="10.33203125" style="62" customWidth="1"/>
    <col min="4877" max="4877" width="9.109375" style="62" customWidth="1"/>
    <col min="4878" max="4878" width="8.6640625" style="62" customWidth="1"/>
    <col min="4879" max="4879" width="9" style="62" customWidth="1"/>
    <col min="4880" max="4880" width="8.5546875" style="62" customWidth="1"/>
    <col min="4881" max="4881" width="10.6640625" style="62" customWidth="1"/>
    <col min="4882" max="5119" width="8.88671875" style="62"/>
    <col min="5120" max="5120" width="0.5546875" style="62" customWidth="1"/>
    <col min="5121" max="5121" width="19.33203125" style="62" customWidth="1"/>
    <col min="5122" max="5122" width="7.109375" style="62" customWidth="1"/>
    <col min="5123" max="5123" width="12.33203125" style="62" customWidth="1"/>
    <col min="5124" max="5124" width="11.6640625" style="62" customWidth="1"/>
    <col min="5125" max="5125" width="10.109375" style="62" customWidth="1"/>
    <col min="5126" max="5126" width="10.5546875" style="62" customWidth="1"/>
    <col min="5127" max="5127" width="9.44140625" style="62" customWidth="1"/>
    <col min="5128" max="5128" width="12.6640625" style="62" customWidth="1"/>
    <col min="5129" max="5129" width="10.6640625" style="62" customWidth="1"/>
    <col min="5130" max="5130" width="13.33203125" style="62" customWidth="1"/>
    <col min="5131" max="5131" width="9.109375" style="62" customWidth="1"/>
    <col min="5132" max="5132" width="10.33203125" style="62" customWidth="1"/>
    <col min="5133" max="5133" width="9.109375" style="62" customWidth="1"/>
    <col min="5134" max="5134" width="8.6640625" style="62" customWidth="1"/>
    <col min="5135" max="5135" width="9" style="62" customWidth="1"/>
    <col min="5136" max="5136" width="8.5546875" style="62" customWidth="1"/>
    <col min="5137" max="5137" width="10.6640625" style="62" customWidth="1"/>
    <col min="5138" max="5375" width="8.88671875" style="62"/>
    <col min="5376" max="5376" width="0.5546875" style="62" customWidth="1"/>
    <col min="5377" max="5377" width="19.33203125" style="62" customWidth="1"/>
    <col min="5378" max="5378" width="7.109375" style="62" customWidth="1"/>
    <col min="5379" max="5379" width="12.33203125" style="62" customWidth="1"/>
    <col min="5380" max="5380" width="11.6640625" style="62" customWidth="1"/>
    <col min="5381" max="5381" width="10.109375" style="62" customWidth="1"/>
    <col min="5382" max="5382" width="10.5546875" style="62" customWidth="1"/>
    <col min="5383" max="5383" width="9.44140625" style="62" customWidth="1"/>
    <col min="5384" max="5384" width="12.6640625" style="62" customWidth="1"/>
    <col min="5385" max="5385" width="10.6640625" style="62" customWidth="1"/>
    <col min="5386" max="5386" width="13.33203125" style="62" customWidth="1"/>
    <col min="5387" max="5387" width="9.109375" style="62" customWidth="1"/>
    <col min="5388" max="5388" width="10.33203125" style="62" customWidth="1"/>
    <col min="5389" max="5389" width="9.109375" style="62" customWidth="1"/>
    <col min="5390" max="5390" width="8.6640625" style="62" customWidth="1"/>
    <col min="5391" max="5391" width="9" style="62" customWidth="1"/>
    <col min="5392" max="5392" width="8.5546875" style="62" customWidth="1"/>
    <col min="5393" max="5393" width="10.6640625" style="62" customWidth="1"/>
    <col min="5394" max="5631" width="8.88671875" style="62"/>
    <col min="5632" max="5632" width="0.5546875" style="62" customWidth="1"/>
    <col min="5633" max="5633" width="19.33203125" style="62" customWidth="1"/>
    <col min="5634" max="5634" width="7.109375" style="62" customWidth="1"/>
    <col min="5635" max="5635" width="12.33203125" style="62" customWidth="1"/>
    <col min="5636" max="5636" width="11.6640625" style="62" customWidth="1"/>
    <col min="5637" max="5637" width="10.109375" style="62" customWidth="1"/>
    <col min="5638" max="5638" width="10.5546875" style="62" customWidth="1"/>
    <col min="5639" max="5639" width="9.44140625" style="62" customWidth="1"/>
    <col min="5640" max="5640" width="12.6640625" style="62" customWidth="1"/>
    <col min="5641" max="5641" width="10.6640625" style="62" customWidth="1"/>
    <col min="5642" max="5642" width="13.33203125" style="62" customWidth="1"/>
    <col min="5643" max="5643" width="9.109375" style="62" customWidth="1"/>
    <col min="5644" max="5644" width="10.33203125" style="62" customWidth="1"/>
    <col min="5645" max="5645" width="9.109375" style="62" customWidth="1"/>
    <col min="5646" max="5646" width="8.6640625" style="62" customWidth="1"/>
    <col min="5647" max="5647" width="9" style="62" customWidth="1"/>
    <col min="5648" max="5648" width="8.5546875" style="62" customWidth="1"/>
    <col min="5649" max="5649" width="10.6640625" style="62" customWidth="1"/>
    <col min="5650" max="5887" width="8.88671875" style="62"/>
    <col min="5888" max="5888" width="0.5546875" style="62" customWidth="1"/>
    <col min="5889" max="5889" width="19.33203125" style="62" customWidth="1"/>
    <col min="5890" max="5890" width="7.109375" style="62" customWidth="1"/>
    <col min="5891" max="5891" width="12.33203125" style="62" customWidth="1"/>
    <col min="5892" max="5892" width="11.6640625" style="62" customWidth="1"/>
    <col min="5893" max="5893" width="10.109375" style="62" customWidth="1"/>
    <col min="5894" max="5894" width="10.5546875" style="62" customWidth="1"/>
    <col min="5895" max="5895" width="9.44140625" style="62" customWidth="1"/>
    <col min="5896" max="5896" width="12.6640625" style="62" customWidth="1"/>
    <col min="5897" max="5897" width="10.6640625" style="62" customWidth="1"/>
    <col min="5898" max="5898" width="13.33203125" style="62" customWidth="1"/>
    <col min="5899" max="5899" width="9.109375" style="62" customWidth="1"/>
    <col min="5900" max="5900" width="10.33203125" style="62" customWidth="1"/>
    <col min="5901" max="5901" width="9.109375" style="62" customWidth="1"/>
    <col min="5902" max="5902" width="8.6640625" style="62" customWidth="1"/>
    <col min="5903" max="5903" width="9" style="62" customWidth="1"/>
    <col min="5904" max="5904" width="8.5546875" style="62" customWidth="1"/>
    <col min="5905" max="5905" width="10.6640625" style="62" customWidth="1"/>
    <col min="5906" max="6143" width="8.88671875" style="62"/>
    <col min="6144" max="6144" width="0.5546875" style="62" customWidth="1"/>
    <col min="6145" max="6145" width="19.33203125" style="62" customWidth="1"/>
    <col min="6146" max="6146" width="7.109375" style="62" customWidth="1"/>
    <col min="6147" max="6147" width="12.33203125" style="62" customWidth="1"/>
    <col min="6148" max="6148" width="11.6640625" style="62" customWidth="1"/>
    <col min="6149" max="6149" width="10.109375" style="62" customWidth="1"/>
    <col min="6150" max="6150" width="10.5546875" style="62" customWidth="1"/>
    <col min="6151" max="6151" width="9.44140625" style="62" customWidth="1"/>
    <col min="6152" max="6152" width="12.6640625" style="62" customWidth="1"/>
    <col min="6153" max="6153" width="10.6640625" style="62" customWidth="1"/>
    <col min="6154" max="6154" width="13.33203125" style="62" customWidth="1"/>
    <col min="6155" max="6155" width="9.109375" style="62" customWidth="1"/>
    <col min="6156" max="6156" width="10.33203125" style="62" customWidth="1"/>
    <col min="6157" max="6157" width="9.109375" style="62" customWidth="1"/>
    <col min="6158" max="6158" width="8.6640625" style="62" customWidth="1"/>
    <col min="6159" max="6159" width="9" style="62" customWidth="1"/>
    <col min="6160" max="6160" width="8.5546875" style="62" customWidth="1"/>
    <col min="6161" max="6161" width="10.6640625" style="62" customWidth="1"/>
    <col min="6162" max="6399" width="8.88671875" style="62"/>
    <col min="6400" max="6400" width="0.5546875" style="62" customWidth="1"/>
    <col min="6401" max="6401" width="19.33203125" style="62" customWidth="1"/>
    <col min="6402" max="6402" width="7.109375" style="62" customWidth="1"/>
    <col min="6403" max="6403" width="12.33203125" style="62" customWidth="1"/>
    <col min="6404" max="6404" width="11.6640625" style="62" customWidth="1"/>
    <col min="6405" max="6405" width="10.109375" style="62" customWidth="1"/>
    <col min="6406" max="6406" width="10.5546875" style="62" customWidth="1"/>
    <col min="6407" max="6407" width="9.44140625" style="62" customWidth="1"/>
    <col min="6408" max="6408" width="12.6640625" style="62" customWidth="1"/>
    <col min="6409" max="6409" width="10.6640625" style="62" customWidth="1"/>
    <col min="6410" max="6410" width="13.33203125" style="62" customWidth="1"/>
    <col min="6411" max="6411" width="9.109375" style="62" customWidth="1"/>
    <col min="6412" max="6412" width="10.33203125" style="62" customWidth="1"/>
    <col min="6413" max="6413" width="9.109375" style="62" customWidth="1"/>
    <col min="6414" max="6414" width="8.6640625" style="62" customWidth="1"/>
    <col min="6415" max="6415" width="9" style="62" customWidth="1"/>
    <col min="6416" max="6416" width="8.5546875" style="62" customWidth="1"/>
    <col min="6417" max="6417" width="10.6640625" style="62" customWidth="1"/>
    <col min="6418" max="6655" width="8.88671875" style="62"/>
    <col min="6656" max="6656" width="0.5546875" style="62" customWidth="1"/>
    <col min="6657" max="6657" width="19.33203125" style="62" customWidth="1"/>
    <col min="6658" max="6658" width="7.109375" style="62" customWidth="1"/>
    <col min="6659" max="6659" width="12.33203125" style="62" customWidth="1"/>
    <col min="6660" max="6660" width="11.6640625" style="62" customWidth="1"/>
    <col min="6661" max="6661" width="10.109375" style="62" customWidth="1"/>
    <col min="6662" max="6662" width="10.5546875" style="62" customWidth="1"/>
    <col min="6663" max="6663" width="9.44140625" style="62" customWidth="1"/>
    <col min="6664" max="6664" width="12.6640625" style="62" customWidth="1"/>
    <col min="6665" max="6665" width="10.6640625" style="62" customWidth="1"/>
    <col min="6666" max="6666" width="13.33203125" style="62" customWidth="1"/>
    <col min="6667" max="6667" width="9.109375" style="62" customWidth="1"/>
    <col min="6668" max="6668" width="10.33203125" style="62" customWidth="1"/>
    <col min="6669" max="6669" width="9.109375" style="62" customWidth="1"/>
    <col min="6670" max="6670" width="8.6640625" style="62" customWidth="1"/>
    <col min="6671" max="6671" width="9" style="62" customWidth="1"/>
    <col min="6672" max="6672" width="8.5546875" style="62" customWidth="1"/>
    <col min="6673" max="6673" width="10.6640625" style="62" customWidth="1"/>
    <col min="6674" max="6911" width="8.88671875" style="62"/>
    <col min="6912" max="6912" width="0.5546875" style="62" customWidth="1"/>
    <col min="6913" max="6913" width="19.33203125" style="62" customWidth="1"/>
    <col min="6914" max="6914" width="7.109375" style="62" customWidth="1"/>
    <col min="6915" max="6915" width="12.33203125" style="62" customWidth="1"/>
    <col min="6916" max="6916" width="11.6640625" style="62" customWidth="1"/>
    <col min="6917" max="6917" width="10.109375" style="62" customWidth="1"/>
    <col min="6918" max="6918" width="10.5546875" style="62" customWidth="1"/>
    <col min="6919" max="6919" width="9.44140625" style="62" customWidth="1"/>
    <col min="6920" max="6920" width="12.6640625" style="62" customWidth="1"/>
    <col min="6921" max="6921" width="10.6640625" style="62" customWidth="1"/>
    <col min="6922" max="6922" width="13.33203125" style="62" customWidth="1"/>
    <col min="6923" max="6923" width="9.109375" style="62" customWidth="1"/>
    <col min="6924" max="6924" width="10.33203125" style="62" customWidth="1"/>
    <col min="6925" max="6925" width="9.109375" style="62" customWidth="1"/>
    <col min="6926" max="6926" width="8.6640625" style="62" customWidth="1"/>
    <col min="6927" max="6927" width="9" style="62" customWidth="1"/>
    <col min="6928" max="6928" width="8.5546875" style="62" customWidth="1"/>
    <col min="6929" max="6929" width="10.6640625" style="62" customWidth="1"/>
    <col min="6930" max="7167" width="8.88671875" style="62"/>
    <col min="7168" max="7168" width="0.5546875" style="62" customWidth="1"/>
    <col min="7169" max="7169" width="19.33203125" style="62" customWidth="1"/>
    <col min="7170" max="7170" width="7.109375" style="62" customWidth="1"/>
    <col min="7171" max="7171" width="12.33203125" style="62" customWidth="1"/>
    <col min="7172" max="7172" width="11.6640625" style="62" customWidth="1"/>
    <col min="7173" max="7173" width="10.109375" style="62" customWidth="1"/>
    <col min="7174" max="7174" width="10.5546875" style="62" customWidth="1"/>
    <col min="7175" max="7175" width="9.44140625" style="62" customWidth="1"/>
    <col min="7176" max="7176" width="12.6640625" style="62" customWidth="1"/>
    <col min="7177" max="7177" width="10.6640625" style="62" customWidth="1"/>
    <col min="7178" max="7178" width="13.33203125" style="62" customWidth="1"/>
    <col min="7179" max="7179" width="9.109375" style="62" customWidth="1"/>
    <col min="7180" max="7180" width="10.33203125" style="62" customWidth="1"/>
    <col min="7181" max="7181" width="9.109375" style="62" customWidth="1"/>
    <col min="7182" max="7182" width="8.6640625" style="62" customWidth="1"/>
    <col min="7183" max="7183" width="9" style="62" customWidth="1"/>
    <col min="7184" max="7184" width="8.5546875" style="62" customWidth="1"/>
    <col min="7185" max="7185" width="10.6640625" style="62" customWidth="1"/>
    <col min="7186" max="7423" width="8.88671875" style="62"/>
    <col min="7424" max="7424" width="0.5546875" style="62" customWidth="1"/>
    <col min="7425" max="7425" width="19.33203125" style="62" customWidth="1"/>
    <col min="7426" max="7426" width="7.109375" style="62" customWidth="1"/>
    <col min="7427" max="7427" width="12.33203125" style="62" customWidth="1"/>
    <col min="7428" max="7428" width="11.6640625" style="62" customWidth="1"/>
    <col min="7429" max="7429" width="10.109375" style="62" customWidth="1"/>
    <col min="7430" max="7430" width="10.5546875" style="62" customWidth="1"/>
    <col min="7431" max="7431" width="9.44140625" style="62" customWidth="1"/>
    <col min="7432" max="7432" width="12.6640625" style="62" customWidth="1"/>
    <col min="7433" max="7433" width="10.6640625" style="62" customWidth="1"/>
    <col min="7434" max="7434" width="13.33203125" style="62" customWidth="1"/>
    <col min="7435" max="7435" width="9.109375" style="62" customWidth="1"/>
    <col min="7436" max="7436" width="10.33203125" style="62" customWidth="1"/>
    <col min="7437" max="7437" width="9.109375" style="62" customWidth="1"/>
    <col min="7438" max="7438" width="8.6640625" style="62" customWidth="1"/>
    <col min="7439" max="7439" width="9" style="62" customWidth="1"/>
    <col min="7440" max="7440" width="8.5546875" style="62" customWidth="1"/>
    <col min="7441" max="7441" width="10.6640625" style="62" customWidth="1"/>
    <col min="7442" max="7679" width="8.88671875" style="62"/>
    <col min="7680" max="7680" width="0.5546875" style="62" customWidth="1"/>
    <col min="7681" max="7681" width="19.33203125" style="62" customWidth="1"/>
    <col min="7682" max="7682" width="7.109375" style="62" customWidth="1"/>
    <col min="7683" max="7683" width="12.33203125" style="62" customWidth="1"/>
    <col min="7684" max="7684" width="11.6640625" style="62" customWidth="1"/>
    <col min="7685" max="7685" width="10.109375" style="62" customWidth="1"/>
    <col min="7686" max="7686" width="10.5546875" style="62" customWidth="1"/>
    <col min="7687" max="7687" width="9.44140625" style="62" customWidth="1"/>
    <col min="7688" max="7688" width="12.6640625" style="62" customWidth="1"/>
    <col min="7689" max="7689" width="10.6640625" style="62" customWidth="1"/>
    <col min="7690" max="7690" width="13.33203125" style="62" customWidth="1"/>
    <col min="7691" max="7691" width="9.109375" style="62" customWidth="1"/>
    <col min="7692" max="7692" width="10.33203125" style="62" customWidth="1"/>
    <col min="7693" max="7693" width="9.109375" style="62" customWidth="1"/>
    <col min="7694" max="7694" width="8.6640625" style="62" customWidth="1"/>
    <col min="7695" max="7695" width="9" style="62" customWidth="1"/>
    <col min="7696" max="7696" width="8.5546875" style="62" customWidth="1"/>
    <col min="7697" max="7697" width="10.6640625" style="62" customWidth="1"/>
    <col min="7698" max="7935" width="8.88671875" style="62"/>
    <col min="7936" max="7936" width="0.5546875" style="62" customWidth="1"/>
    <col min="7937" max="7937" width="19.33203125" style="62" customWidth="1"/>
    <col min="7938" max="7938" width="7.109375" style="62" customWidth="1"/>
    <col min="7939" max="7939" width="12.33203125" style="62" customWidth="1"/>
    <col min="7940" max="7940" width="11.6640625" style="62" customWidth="1"/>
    <col min="7941" max="7941" width="10.109375" style="62" customWidth="1"/>
    <col min="7942" max="7942" width="10.5546875" style="62" customWidth="1"/>
    <col min="7943" max="7943" width="9.44140625" style="62" customWidth="1"/>
    <col min="7944" max="7944" width="12.6640625" style="62" customWidth="1"/>
    <col min="7945" max="7945" width="10.6640625" style="62" customWidth="1"/>
    <col min="7946" max="7946" width="13.33203125" style="62" customWidth="1"/>
    <col min="7947" max="7947" width="9.109375" style="62" customWidth="1"/>
    <col min="7948" max="7948" width="10.33203125" style="62" customWidth="1"/>
    <col min="7949" max="7949" width="9.109375" style="62" customWidth="1"/>
    <col min="7950" max="7950" width="8.6640625" style="62" customWidth="1"/>
    <col min="7951" max="7951" width="9" style="62" customWidth="1"/>
    <col min="7952" max="7952" width="8.5546875" style="62" customWidth="1"/>
    <col min="7953" max="7953" width="10.6640625" style="62" customWidth="1"/>
    <col min="7954" max="8191" width="8.88671875" style="62"/>
    <col min="8192" max="8192" width="0.5546875" style="62" customWidth="1"/>
    <col min="8193" max="8193" width="19.33203125" style="62" customWidth="1"/>
    <col min="8194" max="8194" width="7.109375" style="62" customWidth="1"/>
    <col min="8195" max="8195" width="12.33203125" style="62" customWidth="1"/>
    <col min="8196" max="8196" width="11.6640625" style="62" customWidth="1"/>
    <col min="8197" max="8197" width="10.109375" style="62" customWidth="1"/>
    <col min="8198" max="8198" width="10.5546875" style="62" customWidth="1"/>
    <col min="8199" max="8199" width="9.44140625" style="62" customWidth="1"/>
    <col min="8200" max="8200" width="12.6640625" style="62" customWidth="1"/>
    <col min="8201" max="8201" width="10.6640625" style="62" customWidth="1"/>
    <col min="8202" max="8202" width="13.33203125" style="62" customWidth="1"/>
    <col min="8203" max="8203" width="9.109375" style="62" customWidth="1"/>
    <col min="8204" max="8204" width="10.33203125" style="62" customWidth="1"/>
    <col min="8205" max="8205" width="9.109375" style="62" customWidth="1"/>
    <col min="8206" max="8206" width="8.6640625" style="62" customWidth="1"/>
    <col min="8207" max="8207" width="9" style="62" customWidth="1"/>
    <col min="8208" max="8208" width="8.5546875" style="62" customWidth="1"/>
    <col min="8209" max="8209" width="10.6640625" style="62" customWidth="1"/>
    <col min="8210" max="8447" width="8.88671875" style="62"/>
    <col min="8448" max="8448" width="0.5546875" style="62" customWidth="1"/>
    <col min="8449" max="8449" width="19.33203125" style="62" customWidth="1"/>
    <col min="8450" max="8450" width="7.109375" style="62" customWidth="1"/>
    <col min="8451" max="8451" width="12.33203125" style="62" customWidth="1"/>
    <col min="8452" max="8452" width="11.6640625" style="62" customWidth="1"/>
    <col min="8453" max="8453" width="10.109375" style="62" customWidth="1"/>
    <col min="8454" max="8454" width="10.5546875" style="62" customWidth="1"/>
    <col min="8455" max="8455" width="9.44140625" style="62" customWidth="1"/>
    <col min="8456" max="8456" width="12.6640625" style="62" customWidth="1"/>
    <col min="8457" max="8457" width="10.6640625" style="62" customWidth="1"/>
    <col min="8458" max="8458" width="13.33203125" style="62" customWidth="1"/>
    <col min="8459" max="8459" width="9.109375" style="62" customWidth="1"/>
    <col min="8460" max="8460" width="10.33203125" style="62" customWidth="1"/>
    <col min="8461" max="8461" width="9.109375" style="62" customWidth="1"/>
    <col min="8462" max="8462" width="8.6640625" style="62" customWidth="1"/>
    <col min="8463" max="8463" width="9" style="62" customWidth="1"/>
    <col min="8464" max="8464" width="8.5546875" style="62" customWidth="1"/>
    <col min="8465" max="8465" width="10.6640625" style="62" customWidth="1"/>
    <col min="8466" max="8703" width="8.88671875" style="62"/>
    <col min="8704" max="8704" width="0.5546875" style="62" customWidth="1"/>
    <col min="8705" max="8705" width="19.33203125" style="62" customWidth="1"/>
    <col min="8706" max="8706" width="7.109375" style="62" customWidth="1"/>
    <col min="8707" max="8707" width="12.33203125" style="62" customWidth="1"/>
    <col min="8708" max="8708" width="11.6640625" style="62" customWidth="1"/>
    <col min="8709" max="8709" width="10.109375" style="62" customWidth="1"/>
    <col min="8710" max="8710" width="10.5546875" style="62" customWidth="1"/>
    <col min="8711" max="8711" width="9.44140625" style="62" customWidth="1"/>
    <col min="8712" max="8712" width="12.6640625" style="62" customWidth="1"/>
    <col min="8713" max="8713" width="10.6640625" style="62" customWidth="1"/>
    <col min="8714" max="8714" width="13.33203125" style="62" customWidth="1"/>
    <col min="8715" max="8715" width="9.109375" style="62" customWidth="1"/>
    <col min="8716" max="8716" width="10.33203125" style="62" customWidth="1"/>
    <col min="8717" max="8717" width="9.109375" style="62" customWidth="1"/>
    <col min="8718" max="8718" width="8.6640625" style="62" customWidth="1"/>
    <col min="8719" max="8719" width="9" style="62" customWidth="1"/>
    <col min="8720" max="8720" width="8.5546875" style="62" customWidth="1"/>
    <col min="8721" max="8721" width="10.6640625" style="62" customWidth="1"/>
    <col min="8722" max="8959" width="8.88671875" style="62"/>
    <col min="8960" max="8960" width="0.5546875" style="62" customWidth="1"/>
    <col min="8961" max="8961" width="19.33203125" style="62" customWidth="1"/>
    <col min="8962" max="8962" width="7.109375" style="62" customWidth="1"/>
    <col min="8963" max="8963" width="12.33203125" style="62" customWidth="1"/>
    <col min="8964" max="8964" width="11.6640625" style="62" customWidth="1"/>
    <col min="8965" max="8965" width="10.109375" style="62" customWidth="1"/>
    <col min="8966" max="8966" width="10.5546875" style="62" customWidth="1"/>
    <col min="8967" max="8967" width="9.44140625" style="62" customWidth="1"/>
    <col min="8968" max="8968" width="12.6640625" style="62" customWidth="1"/>
    <col min="8969" max="8969" width="10.6640625" style="62" customWidth="1"/>
    <col min="8970" max="8970" width="13.33203125" style="62" customWidth="1"/>
    <col min="8971" max="8971" width="9.109375" style="62" customWidth="1"/>
    <col min="8972" max="8972" width="10.33203125" style="62" customWidth="1"/>
    <col min="8973" max="8973" width="9.109375" style="62" customWidth="1"/>
    <col min="8974" max="8974" width="8.6640625" style="62" customWidth="1"/>
    <col min="8975" max="8975" width="9" style="62" customWidth="1"/>
    <col min="8976" max="8976" width="8.5546875" style="62" customWidth="1"/>
    <col min="8977" max="8977" width="10.6640625" style="62" customWidth="1"/>
    <col min="8978" max="9215" width="8.88671875" style="62"/>
    <col min="9216" max="9216" width="0.5546875" style="62" customWidth="1"/>
    <col min="9217" max="9217" width="19.33203125" style="62" customWidth="1"/>
    <col min="9218" max="9218" width="7.109375" style="62" customWidth="1"/>
    <col min="9219" max="9219" width="12.33203125" style="62" customWidth="1"/>
    <col min="9220" max="9220" width="11.6640625" style="62" customWidth="1"/>
    <col min="9221" max="9221" width="10.109375" style="62" customWidth="1"/>
    <col min="9222" max="9222" width="10.5546875" style="62" customWidth="1"/>
    <col min="9223" max="9223" width="9.44140625" style="62" customWidth="1"/>
    <col min="9224" max="9224" width="12.6640625" style="62" customWidth="1"/>
    <col min="9225" max="9225" width="10.6640625" style="62" customWidth="1"/>
    <col min="9226" max="9226" width="13.33203125" style="62" customWidth="1"/>
    <col min="9227" max="9227" width="9.109375" style="62" customWidth="1"/>
    <col min="9228" max="9228" width="10.33203125" style="62" customWidth="1"/>
    <col min="9229" max="9229" width="9.109375" style="62" customWidth="1"/>
    <col min="9230" max="9230" width="8.6640625" style="62" customWidth="1"/>
    <col min="9231" max="9231" width="9" style="62" customWidth="1"/>
    <col min="9232" max="9232" width="8.5546875" style="62" customWidth="1"/>
    <col min="9233" max="9233" width="10.6640625" style="62" customWidth="1"/>
    <col min="9234" max="9471" width="8.88671875" style="62"/>
    <col min="9472" max="9472" width="0.5546875" style="62" customWidth="1"/>
    <col min="9473" max="9473" width="19.33203125" style="62" customWidth="1"/>
    <col min="9474" max="9474" width="7.109375" style="62" customWidth="1"/>
    <col min="9475" max="9475" width="12.33203125" style="62" customWidth="1"/>
    <col min="9476" max="9476" width="11.6640625" style="62" customWidth="1"/>
    <col min="9477" max="9477" width="10.109375" style="62" customWidth="1"/>
    <col min="9478" max="9478" width="10.5546875" style="62" customWidth="1"/>
    <col min="9479" max="9479" width="9.44140625" style="62" customWidth="1"/>
    <col min="9480" max="9480" width="12.6640625" style="62" customWidth="1"/>
    <col min="9481" max="9481" width="10.6640625" style="62" customWidth="1"/>
    <col min="9482" max="9482" width="13.33203125" style="62" customWidth="1"/>
    <col min="9483" max="9483" width="9.109375" style="62" customWidth="1"/>
    <col min="9484" max="9484" width="10.33203125" style="62" customWidth="1"/>
    <col min="9485" max="9485" width="9.109375" style="62" customWidth="1"/>
    <col min="9486" max="9486" width="8.6640625" style="62" customWidth="1"/>
    <col min="9487" max="9487" width="9" style="62" customWidth="1"/>
    <col min="9488" max="9488" width="8.5546875" style="62" customWidth="1"/>
    <col min="9489" max="9489" width="10.6640625" style="62" customWidth="1"/>
    <col min="9490" max="9727" width="8.88671875" style="62"/>
    <col min="9728" max="9728" width="0.5546875" style="62" customWidth="1"/>
    <col min="9729" max="9729" width="19.33203125" style="62" customWidth="1"/>
    <col min="9730" max="9730" width="7.109375" style="62" customWidth="1"/>
    <col min="9731" max="9731" width="12.33203125" style="62" customWidth="1"/>
    <col min="9732" max="9732" width="11.6640625" style="62" customWidth="1"/>
    <col min="9733" max="9733" width="10.109375" style="62" customWidth="1"/>
    <col min="9734" max="9734" width="10.5546875" style="62" customWidth="1"/>
    <col min="9735" max="9735" width="9.44140625" style="62" customWidth="1"/>
    <col min="9736" max="9736" width="12.6640625" style="62" customWidth="1"/>
    <col min="9737" max="9737" width="10.6640625" style="62" customWidth="1"/>
    <col min="9738" max="9738" width="13.33203125" style="62" customWidth="1"/>
    <col min="9739" max="9739" width="9.109375" style="62" customWidth="1"/>
    <col min="9740" max="9740" width="10.33203125" style="62" customWidth="1"/>
    <col min="9741" max="9741" width="9.109375" style="62" customWidth="1"/>
    <col min="9742" max="9742" width="8.6640625" style="62" customWidth="1"/>
    <col min="9743" max="9743" width="9" style="62" customWidth="1"/>
    <col min="9744" max="9744" width="8.5546875" style="62" customWidth="1"/>
    <col min="9745" max="9745" width="10.6640625" style="62" customWidth="1"/>
    <col min="9746" max="9983" width="8.88671875" style="62"/>
    <col min="9984" max="9984" width="0.5546875" style="62" customWidth="1"/>
    <col min="9985" max="9985" width="19.33203125" style="62" customWidth="1"/>
    <col min="9986" max="9986" width="7.109375" style="62" customWidth="1"/>
    <col min="9987" max="9987" width="12.33203125" style="62" customWidth="1"/>
    <col min="9988" max="9988" width="11.6640625" style="62" customWidth="1"/>
    <col min="9989" max="9989" width="10.109375" style="62" customWidth="1"/>
    <col min="9990" max="9990" width="10.5546875" style="62" customWidth="1"/>
    <col min="9991" max="9991" width="9.44140625" style="62" customWidth="1"/>
    <col min="9992" max="9992" width="12.6640625" style="62" customWidth="1"/>
    <col min="9993" max="9993" width="10.6640625" style="62" customWidth="1"/>
    <col min="9994" max="9994" width="13.33203125" style="62" customWidth="1"/>
    <col min="9995" max="9995" width="9.109375" style="62" customWidth="1"/>
    <col min="9996" max="9996" width="10.33203125" style="62" customWidth="1"/>
    <col min="9997" max="9997" width="9.109375" style="62" customWidth="1"/>
    <col min="9998" max="9998" width="8.6640625" style="62" customWidth="1"/>
    <col min="9999" max="9999" width="9" style="62" customWidth="1"/>
    <col min="10000" max="10000" width="8.5546875" style="62" customWidth="1"/>
    <col min="10001" max="10001" width="10.6640625" style="62" customWidth="1"/>
    <col min="10002" max="10239" width="8.88671875" style="62"/>
    <col min="10240" max="10240" width="0.5546875" style="62" customWidth="1"/>
    <col min="10241" max="10241" width="19.33203125" style="62" customWidth="1"/>
    <col min="10242" max="10242" width="7.109375" style="62" customWidth="1"/>
    <col min="10243" max="10243" width="12.33203125" style="62" customWidth="1"/>
    <col min="10244" max="10244" width="11.6640625" style="62" customWidth="1"/>
    <col min="10245" max="10245" width="10.109375" style="62" customWidth="1"/>
    <col min="10246" max="10246" width="10.5546875" style="62" customWidth="1"/>
    <col min="10247" max="10247" width="9.44140625" style="62" customWidth="1"/>
    <col min="10248" max="10248" width="12.6640625" style="62" customWidth="1"/>
    <col min="10249" max="10249" width="10.6640625" style="62" customWidth="1"/>
    <col min="10250" max="10250" width="13.33203125" style="62" customWidth="1"/>
    <col min="10251" max="10251" width="9.109375" style="62" customWidth="1"/>
    <col min="10252" max="10252" width="10.33203125" style="62" customWidth="1"/>
    <col min="10253" max="10253" width="9.109375" style="62" customWidth="1"/>
    <col min="10254" max="10254" width="8.6640625" style="62" customWidth="1"/>
    <col min="10255" max="10255" width="9" style="62" customWidth="1"/>
    <col min="10256" max="10256" width="8.5546875" style="62" customWidth="1"/>
    <col min="10257" max="10257" width="10.6640625" style="62" customWidth="1"/>
    <col min="10258" max="10495" width="8.88671875" style="62"/>
    <col min="10496" max="10496" width="0.5546875" style="62" customWidth="1"/>
    <col min="10497" max="10497" width="19.33203125" style="62" customWidth="1"/>
    <col min="10498" max="10498" width="7.109375" style="62" customWidth="1"/>
    <col min="10499" max="10499" width="12.33203125" style="62" customWidth="1"/>
    <col min="10500" max="10500" width="11.6640625" style="62" customWidth="1"/>
    <col min="10501" max="10501" width="10.109375" style="62" customWidth="1"/>
    <col min="10502" max="10502" width="10.5546875" style="62" customWidth="1"/>
    <col min="10503" max="10503" width="9.44140625" style="62" customWidth="1"/>
    <col min="10504" max="10504" width="12.6640625" style="62" customWidth="1"/>
    <col min="10505" max="10505" width="10.6640625" style="62" customWidth="1"/>
    <col min="10506" max="10506" width="13.33203125" style="62" customWidth="1"/>
    <col min="10507" max="10507" width="9.109375" style="62" customWidth="1"/>
    <col min="10508" max="10508" width="10.33203125" style="62" customWidth="1"/>
    <col min="10509" max="10509" width="9.109375" style="62" customWidth="1"/>
    <col min="10510" max="10510" width="8.6640625" style="62" customWidth="1"/>
    <col min="10511" max="10511" width="9" style="62" customWidth="1"/>
    <col min="10512" max="10512" width="8.5546875" style="62" customWidth="1"/>
    <col min="10513" max="10513" width="10.6640625" style="62" customWidth="1"/>
    <col min="10514" max="10751" width="8.88671875" style="62"/>
    <col min="10752" max="10752" width="0.5546875" style="62" customWidth="1"/>
    <col min="10753" max="10753" width="19.33203125" style="62" customWidth="1"/>
    <col min="10754" max="10754" width="7.109375" style="62" customWidth="1"/>
    <col min="10755" max="10755" width="12.33203125" style="62" customWidth="1"/>
    <col min="10756" max="10756" width="11.6640625" style="62" customWidth="1"/>
    <col min="10757" max="10757" width="10.109375" style="62" customWidth="1"/>
    <col min="10758" max="10758" width="10.5546875" style="62" customWidth="1"/>
    <col min="10759" max="10759" width="9.44140625" style="62" customWidth="1"/>
    <col min="10760" max="10760" width="12.6640625" style="62" customWidth="1"/>
    <col min="10761" max="10761" width="10.6640625" style="62" customWidth="1"/>
    <col min="10762" max="10762" width="13.33203125" style="62" customWidth="1"/>
    <col min="10763" max="10763" width="9.109375" style="62" customWidth="1"/>
    <col min="10764" max="10764" width="10.33203125" style="62" customWidth="1"/>
    <col min="10765" max="10765" width="9.109375" style="62" customWidth="1"/>
    <col min="10766" max="10766" width="8.6640625" style="62" customWidth="1"/>
    <col min="10767" max="10767" width="9" style="62" customWidth="1"/>
    <col min="10768" max="10768" width="8.5546875" style="62" customWidth="1"/>
    <col min="10769" max="10769" width="10.6640625" style="62" customWidth="1"/>
    <col min="10770" max="11007" width="8.88671875" style="62"/>
    <col min="11008" max="11008" width="0.5546875" style="62" customWidth="1"/>
    <col min="11009" max="11009" width="19.33203125" style="62" customWidth="1"/>
    <col min="11010" max="11010" width="7.109375" style="62" customWidth="1"/>
    <col min="11011" max="11011" width="12.33203125" style="62" customWidth="1"/>
    <col min="11012" max="11012" width="11.6640625" style="62" customWidth="1"/>
    <col min="11013" max="11013" width="10.109375" style="62" customWidth="1"/>
    <col min="11014" max="11014" width="10.5546875" style="62" customWidth="1"/>
    <col min="11015" max="11015" width="9.44140625" style="62" customWidth="1"/>
    <col min="11016" max="11016" width="12.6640625" style="62" customWidth="1"/>
    <col min="11017" max="11017" width="10.6640625" style="62" customWidth="1"/>
    <col min="11018" max="11018" width="13.33203125" style="62" customWidth="1"/>
    <col min="11019" max="11019" width="9.109375" style="62" customWidth="1"/>
    <col min="11020" max="11020" width="10.33203125" style="62" customWidth="1"/>
    <col min="11021" max="11021" width="9.109375" style="62" customWidth="1"/>
    <col min="11022" max="11022" width="8.6640625" style="62" customWidth="1"/>
    <col min="11023" max="11023" width="9" style="62" customWidth="1"/>
    <col min="11024" max="11024" width="8.5546875" style="62" customWidth="1"/>
    <col min="11025" max="11025" width="10.6640625" style="62" customWidth="1"/>
    <col min="11026" max="11263" width="8.88671875" style="62"/>
    <col min="11264" max="11264" width="0.5546875" style="62" customWidth="1"/>
    <col min="11265" max="11265" width="19.33203125" style="62" customWidth="1"/>
    <col min="11266" max="11266" width="7.109375" style="62" customWidth="1"/>
    <col min="11267" max="11267" width="12.33203125" style="62" customWidth="1"/>
    <col min="11268" max="11268" width="11.6640625" style="62" customWidth="1"/>
    <col min="11269" max="11269" width="10.109375" style="62" customWidth="1"/>
    <col min="11270" max="11270" width="10.5546875" style="62" customWidth="1"/>
    <col min="11271" max="11271" width="9.44140625" style="62" customWidth="1"/>
    <col min="11272" max="11272" width="12.6640625" style="62" customWidth="1"/>
    <col min="11273" max="11273" width="10.6640625" style="62" customWidth="1"/>
    <col min="11274" max="11274" width="13.33203125" style="62" customWidth="1"/>
    <col min="11275" max="11275" width="9.109375" style="62" customWidth="1"/>
    <col min="11276" max="11276" width="10.33203125" style="62" customWidth="1"/>
    <col min="11277" max="11277" width="9.109375" style="62" customWidth="1"/>
    <col min="11278" max="11278" width="8.6640625" style="62" customWidth="1"/>
    <col min="11279" max="11279" width="9" style="62" customWidth="1"/>
    <col min="11280" max="11280" width="8.5546875" style="62" customWidth="1"/>
    <col min="11281" max="11281" width="10.6640625" style="62" customWidth="1"/>
    <col min="11282" max="11519" width="8.88671875" style="62"/>
    <col min="11520" max="11520" width="0.5546875" style="62" customWidth="1"/>
    <col min="11521" max="11521" width="19.33203125" style="62" customWidth="1"/>
    <col min="11522" max="11522" width="7.109375" style="62" customWidth="1"/>
    <col min="11523" max="11523" width="12.33203125" style="62" customWidth="1"/>
    <col min="11524" max="11524" width="11.6640625" style="62" customWidth="1"/>
    <col min="11525" max="11525" width="10.109375" style="62" customWidth="1"/>
    <col min="11526" max="11526" width="10.5546875" style="62" customWidth="1"/>
    <col min="11527" max="11527" width="9.44140625" style="62" customWidth="1"/>
    <col min="11528" max="11528" width="12.6640625" style="62" customWidth="1"/>
    <col min="11529" max="11529" width="10.6640625" style="62" customWidth="1"/>
    <col min="11530" max="11530" width="13.33203125" style="62" customWidth="1"/>
    <col min="11531" max="11531" width="9.109375" style="62" customWidth="1"/>
    <col min="11532" max="11532" width="10.33203125" style="62" customWidth="1"/>
    <col min="11533" max="11533" width="9.109375" style="62" customWidth="1"/>
    <col min="11534" max="11534" width="8.6640625" style="62" customWidth="1"/>
    <col min="11535" max="11535" width="9" style="62" customWidth="1"/>
    <col min="11536" max="11536" width="8.5546875" style="62" customWidth="1"/>
    <col min="11537" max="11537" width="10.6640625" style="62" customWidth="1"/>
    <col min="11538" max="11775" width="8.88671875" style="62"/>
    <col min="11776" max="11776" width="0.5546875" style="62" customWidth="1"/>
    <col min="11777" max="11777" width="19.33203125" style="62" customWidth="1"/>
    <col min="11778" max="11778" width="7.109375" style="62" customWidth="1"/>
    <col min="11779" max="11779" width="12.33203125" style="62" customWidth="1"/>
    <col min="11780" max="11780" width="11.6640625" style="62" customWidth="1"/>
    <col min="11781" max="11781" width="10.109375" style="62" customWidth="1"/>
    <col min="11782" max="11782" width="10.5546875" style="62" customWidth="1"/>
    <col min="11783" max="11783" width="9.44140625" style="62" customWidth="1"/>
    <col min="11784" max="11784" width="12.6640625" style="62" customWidth="1"/>
    <col min="11785" max="11785" width="10.6640625" style="62" customWidth="1"/>
    <col min="11786" max="11786" width="13.33203125" style="62" customWidth="1"/>
    <col min="11787" max="11787" width="9.109375" style="62" customWidth="1"/>
    <col min="11788" max="11788" width="10.33203125" style="62" customWidth="1"/>
    <col min="11789" max="11789" width="9.109375" style="62" customWidth="1"/>
    <col min="11790" max="11790" width="8.6640625" style="62" customWidth="1"/>
    <col min="11791" max="11791" width="9" style="62" customWidth="1"/>
    <col min="11792" max="11792" width="8.5546875" style="62" customWidth="1"/>
    <col min="11793" max="11793" width="10.6640625" style="62" customWidth="1"/>
    <col min="11794" max="12031" width="8.88671875" style="62"/>
    <col min="12032" max="12032" width="0.5546875" style="62" customWidth="1"/>
    <col min="12033" max="12033" width="19.33203125" style="62" customWidth="1"/>
    <col min="12034" max="12034" width="7.109375" style="62" customWidth="1"/>
    <col min="12035" max="12035" width="12.33203125" style="62" customWidth="1"/>
    <col min="12036" max="12036" width="11.6640625" style="62" customWidth="1"/>
    <col min="12037" max="12037" width="10.109375" style="62" customWidth="1"/>
    <col min="12038" max="12038" width="10.5546875" style="62" customWidth="1"/>
    <col min="12039" max="12039" width="9.44140625" style="62" customWidth="1"/>
    <col min="12040" max="12040" width="12.6640625" style="62" customWidth="1"/>
    <col min="12041" max="12041" width="10.6640625" style="62" customWidth="1"/>
    <col min="12042" max="12042" width="13.33203125" style="62" customWidth="1"/>
    <col min="12043" max="12043" width="9.109375" style="62" customWidth="1"/>
    <col min="12044" max="12044" width="10.33203125" style="62" customWidth="1"/>
    <col min="12045" max="12045" width="9.109375" style="62" customWidth="1"/>
    <col min="12046" max="12046" width="8.6640625" style="62" customWidth="1"/>
    <col min="12047" max="12047" width="9" style="62" customWidth="1"/>
    <col min="12048" max="12048" width="8.5546875" style="62" customWidth="1"/>
    <col min="12049" max="12049" width="10.6640625" style="62" customWidth="1"/>
    <col min="12050" max="12287" width="8.88671875" style="62"/>
    <col min="12288" max="12288" width="0.5546875" style="62" customWidth="1"/>
    <col min="12289" max="12289" width="19.33203125" style="62" customWidth="1"/>
    <col min="12290" max="12290" width="7.109375" style="62" customWidth="1"/>
    <col min="12291" max="12291" width="12.33203125" style="62" customWidth="1"/>
    <col min="12292" max="12292" width="11.6640625" style="62" customWidth="1"/>
    <col min="12293" max="12293" width="10.109375" style="62" customWidth="1"/>
    <col min="12294" max="12294" width="10.5546875" style="62" customWidth="1"/>
    <col min="12295" max="12295" width="9.44140625" style="62" customWidth="1"/>
    <col min="12296" max="12296" width="12.6640625" style="62" customWidth="1"/>
    <col min="12297" max="12297" width="10.6640625" style="62" customWidth="1"/>
    <col min="12298" max="12298" width="13.33203125" style="62" customWidth="1"/>
    <col min="12299" max="12299" width="9.109375" style="62" customWidth="1"/>
    <col min="12300" max="12300" width="10.33203125" style="62" customWidth="1"/>
    <col min="12301" max="12301" width="9.109375" style="62" customWidth="1"/>
    <col min="12302" max="12302" width="8.6640625" style="62" customWidth="1"/>
    <col min="12303" max="12303" width="9" style="62" customWidth="1"/>
    <col min="12304" max="12304" width="8.5546875" style="62" customWidth="1"/>
    <col min="12305" max="12305" width="10.6640625" style="62" customWidth="1"/>
    <col min="12306" max="12543" width="8.88671875" style="62"/>
    <col min="12544" max="12544" width="0.5546875" style="62" customWidth="1"/>
    <col min="12545" max="12545" width="19.33203125" style="62" customWidth="1"/>
    <col min="12546" max="12546" width="7.109375" style="62" customWidth="1"/>
    <col min="12547" max="12547" width="12.33203125" style="62" customWidth="1"/>
    <col min="12548" max="12548" width="11.6640625" style="62" customWidth="1"/>
    <col min="12549" max="12549" width="10.109375" style="62" customWidth="1"/>
    <col min="12550" max="12550" width="10.5546875" style="62" customWidth="1"/>
    <col min="12551" max="12551" width="9.44140625" style="62" customWidth="1"/>
    <col min="12552" max="12552" width="12.6640625" style="62" customWidth="1"/>
    <col min="12553" max="12553" width="10.6640625" style="62" customWidth="1"/>
    <col min="12554" max="12554" width="13.33203125" style="62" customWidth="1"/>
    <col min="12555" max="12555" width="9.109375" style="62" customWidth="1"/>
    <col min="12556" max="12556" width="10.33203125" style="62" customWidth="1"/>
    <col min="12557" max="12557" width="9.109375" style="62" customWidth="1"/>
    <col min="12558" max="12558" width="8.6640625" style="62" customWidth="1"/>
    <col min="12559" max="12559" width="9" style="62" customWidth="1"/>
    <col min="12560" max="12560" width="8.5546875" style="62" customWidth="1"/>
    <col min="12561" max="12561" width="10.6640625" style="62" customWidth="1"/>
    <col min="12562" max="12799" width="8.88671875" style="62"/>
    <col min="12800" max="12800" width="0.5546875" style="62" customWidth="1"/>
    <col min="12801" max="12801" width="19.33203125" style="62" customWidth="1"/>
    <col min="12802" max="12802" width="7.109375" style="62" customWidth="1"/>
    <col min="12803" max="12803" width="12.33203125" style="62" customWidth="1"/>
    <col min="12804" max="12804" width="11.6640625" style="62" customWidth="1"/>
    <col min="12805" max="12805" width="10.109375" style="62" customWidth="1"/>
    <col min="12806" max="12806" width="10.5546875" style="62" customWidth="1"/>
    <col min="12807" max="12807" width="9.44140625" style="62" customWidth="1"/>
    <col min="12808" max="12808" width="12.6640625" style="62" customWidth="1"/>
    <col min="12809" max="12809" width="10.6640625" style="62" customWidth="1"/>
    <col min="12810" max="12810" width="13.33203125" style="62" customWidth="1"/>
    <col min="12811" max="12811" width="9.109375" style="62" customWidth="1"/>
    <col min="12812" max="12812" width="10.33203125" style="62" customWidth="1"/>
    <col min="12813" max="12813" width="9.109375" style="62" customWidth="1"/>
    <col min="12814" max="12814" width="8.6640625" style="62" customWidth="1"/>
    <col min="12815" max="12815" width="9" style="62" customWidth="1"/>
    <col min="12816" max="12816" width="8.5546875" style="62" customWidth="1"/>
    <col min="12817" max="12817" width="10.6640625" style="62" customWidth="1"/>
    <col min="12818" max="13055" width="8.88671875" style="62"/>
    <col min="13056" max="13056" width="0.5546875" style="62" customWidth="1"/>
    <col min="13057" max="13057" width="19.33203125" style="62" customWidth="1"/>
    <col min="13058" max="13058" width="7.109375" style="62" customWidth="1"/>
    <col min="13059" max="13059" width="12.33203125" style="62" customWidth="1"/>
    <col min="13060" max="13060" width="11.6640625" style="62" customWidth="1"/>
    <col min="13061" max="13061" width="10.109375" style="62" customWidth="1"/>
    <col min="13062" max="13062" width="10.5546875" style="62" customWidth="1"/>
    <col min="13063" max="13063" width="9.44140625" style="62" customWidth="1"/>
    <col min="13064" max="13064" width="12.6640625" style="62" customWidth="1"/>
    <col min="13065" max="13065" width="10.6640625" style="62" customWidth="1"/>
    <col min="13066" max="13066" width="13.33203125" style="62" customWidth="1"/>
    <col min="13067" max="13067" width="9.109375" style="62" customWidth="1"/>
    <col min="13068" max="13068" width="10.33203125" style="62" customWidth="1"/>
    <col min="13069" max="13069" width="9.109375" style="62" customWidth="1"/>
    <col min="13070" max="13070" width="8.6640625" style="62" customWidth="1"/>
    <col min="13071" max="13071" width="9" style="62" customWidth="1"/>
    <col min="13072" max="13072" width="8.5546875" style="62" customWidth="1"/>
    <col min="13073" max="13073" width="10.6640625" style="62" customWidth="1"/>
    <col min="13074" max="13311" width="8.88671875" style="62"/>
    <col min="13312" max="13312" width="0.5546875" style="62" customWidth="1"/>
    <col min="13313" max="13313" width="19.33203125" style="62" customWidth="1"/>
    <col min="13314" max="13314" width="7.109375" style="62" customWidth="1"/>
    <col min="13315" max="13315" width="12.33203125" style="62" customWidth="1"/>
    <col min="13316" max="13316" width="11.6640625" style="62" customWidth="1"/>
    <col min="13317" max="13317" width="10.109375" style="62" customWidth="1"/>
    <col min="13318" max="13318" width="10.5546875" style="62" customWidth="1"/>
    <col min="13319" max="13319" width="9.44140625" style="62" customWidth="1"/>
    <col min="13320" max="13320" width="12.6640625" style="62" customWidth="1"/>
    <col min="13321" max="13321" width="10.6640625" style="62" customWidth="1"/>
    <col min="13322" max="13322" width="13.33203125" style="62" customWidth="1"/>
    <col min="13323" max="13323" width="9.109375" style="62" customWidth="1"/>
    <col min="13324" max="13324" width="10.33203125" style="62" customWidth="1"/>
    <col min="13325" max="13325" width="9.109375" style="62" customWidth="1"/>
    <col min="13326" max="13326" width="8.6640625" style="62" customWidth="1"/>
    <col min="13327" max="13327" width="9" style="62" customWidth="1"/>
    <col min="13328" max="13328" width="8.5546875" style="62" customWidth="1"/>
    <col min="13329" max="13329" width="10.6640625" style="62" customWidth="1"/>
    <col min="13330" max="13567" width="8.88671875" style="62"/>
    <col min="13568" max="13568" width="0.5546875" style="62" customWidth="1"/>
    <col min="13569" max="13569" width="19.33203125" style="62" customWidth="1"/>
    <col min="13570" max="13570" width="7.109375" style="62" customWidth="1"/>
    <col min="13571" max="13571" width="12.33203125" style="62" customWidth="1"/>
    <col min="13572" max="13572" width="11.6640625" style="62" customWidth="1"/>
    <col min="13573" max="13573" width="10.109375" style="62" customWidth="1"/>
    <col min="13574" max="13574" width="10.5546875" style="62" customWidth="1"/>
    <col min="13575" max="13575" width="9.44140625" style="62" customWidth="1"/>
    <col min="13576" max="13576" width="12.6640625" style="62" customWidth="1"/>
    <col min="13577" max="13577" width="10.6640625" style="62" customWidth="1"/>
    <col min="13578" max="13578" width="13.33203125" style="62" customWidth="1"/>
    <col min="13579" max="13579" width="9.109375" style="62" customWidth="1"/>
    <col min="13580" max="13580" width="10.33203125" style="62" customWidth="1"/>
    <col min="13581" max="13581" width="9.109375" style="62" customWidth="1"/>
    <col min="13582" max="13582" width="8.6640625" style="62" customWidth="1"/>
    <col min="13583" max="13583" width="9" style="62" customWidth="1"/>
    <col min="13584" max="13584" width="8.5546875" style="62" customWidth="1"/>
    <col min="13585" max="13585" width="10.6640625" style="62" customWidth="1"/>
    <col min="13586" max="13823" width="8.88671875" style="62"/>
    <col min="13824" max="13824" width="0.5546875" style="62" customWidth="1"/>
    <col min="13825" max="13825" width="19.33203125" style="62" customWidth="1"/>
    <col min="13826" max="13826" width="7.109375" style="62" customWidth="1"/>
    <col min="13827" max="13827" width="12.33203125" style="62" customWidth="1"/>
    <col min="13828" max="13828" width="11.6640625" style="62" customWidth="1"/>
    <col min="13829" max="13829" width="10.109375" style="62" customWidth="1"/>
    <col min="13830" max="13830" width="10.5546875" style="62" customWidth="1"/>
    <col min="13831" max="13831" width="9.44140625" style="62" customWidth="1"/>
    <col min="13832" max="13832" width="12.6640625" style="62" customWidth="1"/>
    <col min="13833" max="13833" width="10.6640625" style="62" customWidth="1"/>
    <col min="13834" max="13834" width="13.33203125" style="62" customWidth="1"/>
    <col min="13835" max="13835" width="9.109375" style="62" customWidth="1"/>
    <col min="13836" max="13836" width="10.33203125" style="62" customWidth="1"/>
    <col min="13837" max="13837" width="9.109375" style="62" customWidth="1"/>
    <col min="13838" max="13838" width="8.6640625" style="62" customWidth="1"/>
    <col min="13839" max="13839" width="9" style="62" customWidth="1"/>
    <col min="13840" max="13840" width="8.5546875" style="62" customWidth="1"/>
    <col min="13841" max="13841" width="10.6640625" style="62" customWidth="1"/>
    <col min="13842" max="14079" width="8.88671875" style="62"/>
    <col min="14080" max="14080" width="0.5546875" style="62" customWidth="1"/>
    <col min="14081" max="14081" width="19.33203125" style="62" customWidth="1"/>
    <col min="14082" max="14082" width="7.109375" style="62" customWidth="1"/>
    <col min="14083" max="14083" width="12.33203125" style="62" customWidth="1"/>
    <col min="14084" max="14084" width="11.6640625" style="62" customWidth="1"/>
    <col min="14085" max="14085" width="10.109375" style="62" customWidth="1"/>
    <col min="14086" max="14086" width="10.5546875" style="62" customWidth="1"/>
    <col min="14087" max="14087" width="9.44140625" style="62" customWidth="1"/>
    <col min="14088" max="14088" width="12.6640625" style="62" customWidth="1"/>
    <col min="14089" max="14089" width="10.6640625" style="62" customWidth="1"/>
    <col min="14090" max="14090" width="13.33203125" style="62" customWidth="1"/>
    <col min="14091" max="14091" width="9.109375" style="62" customWidth="1"/>
    <col min="14092" max="14092" width="10.33203125" style="62" customWidth="1"/>
    <col min="14093" max="14093" width="9.109375" style="62" customWidth="1"/>
    <col min="14094" max="14094" width="8.6640625" style="62" customWidth="1"/>
    <col min="14095" max="14095" width="9" style="62" customWidth="1"/>
    <col min="14096" max="14096" width="8.5546875" style="62" customWidth="1"/>
    <col min="14097" max="14097" width="10.6640625" style="62" customWidth="1"/>
    <col min="14098" max="14335" width="8.88671875" style="62"/>
    <col min="14336" max="14336" width="0.5546875" style="62" customWidth="1"/>
    <col min="14337" max="14337" width="19.33203125" style="62" customWidth="1"/>
    <col min="14338" max="14338" width="7.109375" style="62" customWidth="1"/>
    <col min="14339" max="14339" width="12.33203125" style="62" customWidth="1"/>
    <col min="14340" max="14340" width="11.6640625" style="62" customWidth="1"/>
    <col min="14341" max="14341" width="10.109375" style="62" customWidth="1"/>
    <col min="14342" max="14342" width="10.5546875" style="62" customWidth="1"/>
    <col min="14343" max="14343" width="9.44140625" style="62" customWidth="1"/>
    <col min="14344" max="14344" width="12.6640625" style="62" customWidth="1"/>
    <col min="14345" max="14345" width="10.6640625" style="62" customWidth="1"/>
    <col min="14346" max="14346" width="13.33203125" style="62" customWidth="1"/>
    <col min="14347" max="14347" width="9.109375" style="62" customWidth="1"/>
    <col min="14348" max="14348" width="10.33203125" style="62" customWidth="1"/>
    <col min="14349" max="14349" width="9.109375" style="62" customWidth="1"/>
    <col min="14350" max="14350" width="8.6640625" style="62" customWidth="1"/>
    <col min="14351" max="14351" width="9" style="62" customWidth="1"/>
    <col min="14352" max="14352" width="8.5546875" style="62" customWidth="1"/>
    <col min="14353" max="14353" width="10.6640625" style="62" customWidth="1"/>
    <col min="14354" max="14591" width="8.88671875" style="62"/>
    <col min="14592" max="14592" width="0.5546875" style="62" customWidth="1"/>
    <col min="14593" max="14593" width="19.33203125" style="62" customWidth="1"/>
    <col min="14594" max="14594" width="7.109375" style="62" customWidth="1"/>
    <col min="14595" max="14595" width="12.33203125" style="62" customWidth="1"/>
    <col min="14596" max="14596" width="11.6640625" style="62" customWidth="1"/>
    <col min="14597" max="14597" width="10.109375" style="62" customWidth="1"/>
    <col min="14598" max="14598" width="10.5546875" style="62" customWidth="1"/>
    <col min="14599" max="14599" width="9.44140625" style="62" customWidth="1"/>
    <col min="14600" max="14600" width="12.6640625" style="62" customWidth="1"/>
    <col min="14601" max="14601" width="10.6640625" style="62" customWidth="1"/>
    <col min="14602" max="14602" width="13.33203125" style="62" customWidth="1"/>
    <col min="14603" max="14603" width="9.109375" style="62" customWidth="1"/>
    <col min="14604" max="14604" width="10.33203125" style="62" customWidth="1"/>
    <col min="14605" max="14605" width="9.109375" style="62" customWidth="1"/>
    <col min="14606" max="14606" width="8.6640625" style="62" customWidth="1"/>
    <col min="14607" max="14607" width="9" style="62" customWidth="1"/>
    <col min="14608" max="14608" width="8.5546875" style="62" customWidth="1"/>
    <col min="14609" max="14609" width="10.6640625" style="62" customWidth="1"/>
    <col min="14610" max="14847" width="8.88671875" style="62"/>
    <col min="14848" max="14848" width="0.5546875" style="62" customWidth="1"/>
    <col min="14849" max="14849" width="19.33203125" style="62" customWidth="1"/>
    <col min="14850" max="14850" width="7.109375" style="62" customWidth="1"/>
    <col min="14851" max="14851" width="12.33203125" style="62" customWidth="1"/>
    <col min="14852" max="14852" width="11.6640625" style="62" customWidth="1"/>
    <col min="14853" max="14853" width="10.109375" style="62" customWidth="1"/>
    <col min="14854" max="14854" width="10.5546875" style="62" customWidth="1"/>
    <col min="14855" max="14855" width="9.44140625" style="62" customWidth="1"/>
    <col min="14856" max="14856" width="12.6640625" style="62" customWidth="1"/>
    <col min="14857" max="14857" width="10.6640625" style="62" customWidth="1"/>
    <col min="14858" max="14858" width="13.33203125" style="62" customWidth="1"/>
    <col min="14859" max="14859" width="9.109375" style="62" customWidth="1"/>
    <col min="14860" max="14860" width="10.33203125" style="62" customWidth="1"/>
    <col min="14861" max="14861" width="9.109375" style="62" customWidth="1"/>
    <col min="14862" max="14862" width="8.6640625" style="62" customWidth="1"/>
    <col min="14863" max="14863" width="9" style="62" customWidth="1"/>
    <col min="14864" max="14864" width="8.5546875" style="62" customWidth="1"/>
    <col min="14865" max="14865" width="10.6640625" style="62" customWidth="1"/>
    <col min="14866" max="15103" width="8.88671875" style="62"/>
    <col min="15104" max="15104" width="0.5546875" style="62" customWidth="1"/>
    <col min="15105" max="15105" width="19.33203125" style="62" customWidth="1"/>
    <col min="15106" max="15106" width="7.109375" style="62" customWidth="1"/>
    <col min="15107" max="15107" width="12.33203125" style="62" customWidth="1"/>
    <col min="15108" max="15108" width="11.6640625" style="62" customWidth="1"/>
    <col min="15109" max="15109" width="10.109375" style="62" customWidth="1"/>
    <col min="15110" max="15110" width="10.5546875" style="62" customWidth="1"/>
    <col min="15111" max="15111" width="9.44140625" style="62" customWidth="1"/>
    <col min="15112" max="15112" width="12.6640625" style="62" customWidth="1"/>
    <col min="15113" max="15113" width="10.6640625" style="62" customWidth="1"/>
    <col min="15114" max="15114" width="13.33203125" style="62" customWidth="1"/>
    <col min="15115" max="15115" width="9.109375" style="62" customWidth="1"/>
    <col min="15116" max="15116" width="10.33203125" style="62" customWidth="1"/>
    <col min="15117" max="15117" width="9.109375" style="62" customWidth="1"/>
    <col min="15118" max="15118" width="8.6640625" style="62" customWidth="1"/>
    <col min="15119" max="15119" width="9" style="62" customWidth="1"/>
    <col min="15120" max="15120" width="8.5546875" style="62" customWidth="1"/>
    <col min="15121" max="15121" width="10.6640625" style="62" customWidth="1"/>
    <col min="15122" max="15359" width="8.88671875" style="62"/>
    <col min="15360" max="15360" width="0.5546875" style="62" customWidth="1"/>
    <col min="15361" max="15361" width="19.33203125" style="62" customWidth="1"/>
    <col min="15362" max="15362" width="7.109375" style="62" customWidth="1"/>
    <col min="15363" max="15363" width="12.33203125" style="62" customWidth="1"/>
    <col min="15364" max="15364" width="11.6640625" style="62" customWidth="1"/>
    <col min="15365" max="15365" width="10.109375" style="62" customWidth="1"/>
    <col min="15366" max="15366" width="10.5546875" style="62" customWidth="1"/>
    <col min="15367" max="15367" width="9.44140625" style="62" customWidth="1"/>
    <col min="15368" max="15368" width="12.6640625" style="62" customWidth="1"/>
    <col min="15369" max="15369" width="10.6640625" style="62" customWidth="1"/>
    <col min="15370" max="15370" width="13.33203125" style="62" customWidth="1"/>
    <col min="15371" max="15371" width="9.109375" style="62" customWidth="1"/>
    <col min="15372" max="15372" width="10.33203125" style="62" customWidth="1"/>
    <col min="15373" max="15373" width="9.109375" style="62" customWidth="1"/>
    <col min="15374" max="15374" width="8.6640625" style="62" customWidth="1"/>
    <col min="15375" max="15375" width="9" style="62" customWidth="1"/>
    <col min="15376" max="15376" width="8.5546875" style="62" customWidth="1"/>
    <col min="15377" max="15377" width="10.6640625" style="62" customWidth="1"/>
    <col min="15378" max="15615" width="8.88671875" style="62"/>
    <col min="15616" max="15616" width="0.5546875" style="62" customWidth="1"/>
    <col min="15617" max="15617" width="19.33203125" style="62" customWidth="1"/>
    <col min="15618" max="15618" width="7.109375" style="62" customWidth="1"/>
    <col min="15619" max="15619" width="12.33203125" style="62" customWidth="1"/>
    <col min="15620" max="15620" width="11.6640625" style="62" customWidth="1"/>
    <col min="15621" max="15621" width="10.109375" style="62" customWidth="1"/>
    <col min="15622" max="15622" width="10.5546875" style="62" customWidth="1"/>
    <col min="15623" max="15623" width="9.44140625" style="62" customWidth="1"/>
    <col min="15624" max="15624" width="12.6640625" style="62" customWidth="1"/>
    <col min="15625" max="15625" width="10.6640625" style="62" customWidth="1"/>
    <col min="15626" max="15626" width="13.33203125" style="62" customWidth="1"/>
    <col min="15627" max="15627" width="9.109375" style="62" customWidth="1"/>
    <col min="15628" max="15628" width="10.33203125" style="62" customWidth="1"/>
    <col min="15629" max="15629" width="9.109375" style="62" customWidth="1"/>
    <col min="15630" max="15630" width="8.6640625" style="62" customWidth="1"/>
    <col min="15631" max="15631" width="9" style="62" customWidth="1"/>
    <col min="15632" max="15632" width="8.5546875" style="62" customWidth="1"/>
    <col min="15633" max="15633" width="10.6640625" style="62" customWidth="1"/>
    <col min="15634" max="15871" width="8.88671875" style="62"/>
    <col min="15872" max="15872" width="0.5546875" style="62" customWidth="1"/>
    <col min="15873" max="15873" width="19.33203125" style="62" customWidth="1"/>
    <col min="15874" max="15874" width="7.109375" style="62" customWidth="1"/>
    <col min="15875" max="15875" width="12.33203125" style="62" customWidth="1"/>
    <col min="15876" max="15876" width="11.6640625" style="62" customWidth="1"/>
    <col min="15877" max="15877" width="10.109375" style="62" customWidth="1"/>
    <col min="15878" max="15878" width="10.5546875" style="62" customWidth="1"/>
    <col min="15879" max="15879" width="9.44140625" style="62" customWidth="1"/>
    <col min="15880" max="15880" width="12.6640625" style="62" customWidth="1"/>
    <col min="15881" max="15881" width="10.6640625" style="62" customWidth="1"/>
    <col min="15882" max="15882" width="13.33203125" style="62" customWidth="1"/>
    <col min="15883" max="15883" width="9.109375" style="62" customWidth="1"/>
    <col min="15884" max="15884" width="10.33203125" style="62" customWidth="1"/>
    <col min="15885" max="15885" width="9.109375" style="62" customWidth="1"/>
    <col min="15886" max="15886" width="8.6640625" style="62" customWidth="1"/>
    <col min="15887" max="15887" width="9" style="62" customWidth="1"/>
    <col min="15888" max="15888" width="8.5546875" style="62" customWidth="1"/>
    <col min="15889" max="15889" width="10.6640625" style="62" customWidth="1"/>
    <col min="15890" max="16127" width="8.88671875" style="62"/>
    <col min="16128" max="16128" width="0.5546875" style="62" customWidth="1"/>
    <col min="16129" max="16129" width="19.33203125" style="62" customWidth="1"/>
    <col min="16130" max="16130" width="7.109375" style="62" customWidth="1"/>
    <col min="16131" max="16131" width="12.33203125" style="62" customWidth="1"/>
    <col min="16132" max="16132" width="11.6640625" style="62" customWidth="1"/>
    <col min="16133" max="16133" width="10.109375" style="62" customWidth="1"/>
    <col min="16134" max="16134" width="10.5546875" style="62" customWidth="1"/>
    <col min="16135" max="16135" width="9.44140625" style="62" customWidth="1"/>
    <col min="16136" max="16136" width="12.6640625" style="62" customWidth="1"/>
    <col min="16137" max="16137" width="10.6640625" style="62" customWidth="1"/>
    <col min="16138" max="16138" width="13.33203125" style="62" customWidth="1"/>
    <col min="16139" max="16139" width="9.109375" style="62" customWidth="1"/>
    <col min="16140" max="16140" width="10.33203125" style="62" customWidth="1"/>
    <col min="16141" max="16141" width="9.109375" style="62" customWidth="1"/>
    <col min="16142" max="16142" width="8.6640625" style="62" customWidth="1"/>
    <col min="16143" max="16143" width="9" style="62" customWidth="1"/>
    <col min="16144" max="16144" width="8.5546875" style="62" customWidth="1"/>
    <col min="16145" max="16145" width="10.6640625" style="62" customWidth="1"/>
    <col min="16146" max="16384" width="8.88671875" style="62"/>
  </cols>
  <sheetData>
    <row r="1" spans="1:17">
      <c r="J1" s="3"/>
    </row>
    <row r="2" spans="1:17">
      <c r="B2" s="199" t="s">
        <v>104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1" t="s">
        <v>105</v>
      </c>
      <c r="O2" s="201"/>
      <c r="P2" s="201"/>
    </row>
    <row r="3" spans="1:17" ht="13.8" thickBot="1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2"/>
      <c r="O3" s="202"/>
      <c r="P3" s="202"/>
    </row>
    <row r="4" spans="1:17" ht="40.200000000000003" thickBot="1">
      <c r="B4" s="78" t="s">
        <v>106</v>
      </c>
      <c r="C4" s="79" t="s">
        <v>107</v>
      </c>
      <c r="D4" s="80" t="s">
        <v>108</v>
      </c>
      <c r="E4" s="80" t="s">
        <v>109</v>
      </c>
      <c r="F4" s="80" t="s">
        <v>110</v>
      </c>
      <c r="G4" s="80" t="s">
        <v>111</v>
      </c>
      <c r="H4" s="80" t="s">
        <v>112</v>
      </c>
      <c r="I4" s="81" t="s">
        <v>113</v>
      </c>
      <c r="J4" s="82" t="s">
        <v>114</v>
      </c>
      <c r="K4" s="80" t="s">
        <v>115</v>
      </c>
      <c r="L4" s="80" t="s">
        <v>116</v>
      </c>
      <c r="M4" s="80" t="s">
        <v>117</v>
      </c>
      <c r="N4" s="83" t="s">
        <v>118</v>
      </c>
      <c r="O4" s="84"/>
      <c r="P4" s="85"/>
    </row>
    <row r="5" spans="1:17">
      <c r="B5" s="86" t="s">
        <v>87</v>
      </c>
      <c r="C5" s="87" t="s">
        <v>119</v>
      </c>
      <c r="D5" s="88">
        <v>700</v>
      </c>
      <c r="E5" s="88">
        <v>1750</v>
      </c>
      <c r="F5" s="89">
        <v>20</v>
      </c>
      <c r="G5" s="87">
        <v>15</v>
      </c>
      <c r="H5" s="87">
        <v>40</v>
      </c>
      <c r="I5" s="90">
        <f>IF(G5&gt;0,((F5-G5)*K5),E5)</f>
        <v>262.5</v>
      </c>
      <c r="J5" s="91">
        <f>E5-I5</f>
        <v>1487.5</v>
      </c>
      <c r="K5" s="92">
        <f>IF(G5&gt;0,((E5-(E5*(H5/100)))/F5),0)</f>
        <v>52.5</v>
      </c>
      <c r="L5" s="87">
        <v>0</v>
      </c>
      <c r="M5" s="93">
        <f>IF(L5&gt;0,(E5*(L5/100)/F5),0)</f>
        <v>0</v>
      </c>
      <c r="N5" s="94">
        <v>1</v>
      </c>
      <c r="O5" s="95"/>
      <c r="P5" s="96"/>
    </row>
    <row r="6" spans="1:17" ht="39.6">
      <c r="A6" s="62" t="s">
        <v>120</v>
      </c>
      <c r="B6" s="97" t="s">
        <v>121</v>
      </c>
      <c r="C6" s="87" t="s">
        <v>122</v>
      </c>
      <c r="D6" s="88">
        <v>250</v>
      </c>
      <c r="E6" s="88">
        <v>350</v>
      </c>
      <c r="F6" s="89">
        <v>10</v>
      </c>
      <c r="G6" s="87">
        <v>3</v>
      </c>
      <c r="H6" s="87">
        <v>0</v>
      </c>
      <c r="I6" s="90">
        <f t="shared" ref="I6:I12" si="0">IF(G6&gt;0,((F6-G6)*K6),E6)</f>
        <v>245</v>
      </c>
      <c r="J6" s="91">
        <f t="shared" ref="J6:J12" si="1">E6-I6</f>
        <v>105</v>
      </c>
      <c r="K6" s="92">
        <f t="shared" ref="K6:K12" si="2">IF(G6&gt;0,((E6-(E6*(H6/100)))/F6),0)</f>
        <v>35</v>
      </c>
      <c r="L6" s="87">
        <v>2</v>
      </c>
      <c r="M6" s="93">
        <f t="shared" ref="M6:M12" si="3">IF(L6&gt;0,(E6*(L6/100)/F6),0)</f>
        <v>0.7</v>
      </c>
      <c r="N6" s="94">
        <v>1</v>
      </c>
      <c r="O6" s="95"/>
      <c r="P6" s="96"/>
    </row>
    <row r="7" spans="1:17">
      <c r="B7" s="98" t="s">
        <v>123</v>
      </c>
      <c r="C7" s="99" t="s">
        <v>124</v>
      </c>
      <c r="D7" s="100">
        <v>4375</v>
      </c>
      <c r="E7" s="100">
        <v>4706.5</v>
      </c>
      <c r="F7" s="101">
        <v>8</v>
      </c>
      <c r="G7" s="99">
        <v>5</v>
      </c>
      <c r="H7" s="99">
        <v>35</v>
      </c>
      <c r="I7" s="90">
        <f t="shared" si="0"/>
        <v>1147.2093750000001</v>
      </c>
      <c r="J7" s="91">
        <f t="shared" si="1"/>
        <v>3559.2906249999996</v>
      </c>
      <c r="K7" s="92">
        <f t="shared" si="2"/>
        <v>382.40312500000005</v>
      </c>
      <c r="L7" s="99">
        <v>12</v>
      </c>
      <c r="M7" s="93">
        <f t="shared" si="3"/>
        <v>70.597499999999997</v>
      </c>
      <c r="N7" s="94">
        <v>1</v>
      </c>
      <c r="O7" s="95"/>
      <c r="P7" s="96"/>
    </row>
    <row r="8" spans="1:17">
      <c r="B8" s="98" t="s">
        <v>125</v>
      </c>
      <c r="C8" s="99">
        <v>16</v>
      </c>
      <c r="D8" s="100">
        <v>990</v>
      </c>
      <c r="E8" s="100">
        <v>4500</v>
      </c>
      <c r="F8" s="101">
        <v>10</v>
      </c>
      <c r="G8" s="99">
        <v>0</v>
      </c>
      <c r="H8" s="99">
        <v>22</v>
      </c>
      <c r="I8" s="90">
        <f t="shared" si="0"/>
        <v>4500</v>
      </c>
      <c r="J8" s="91">
        <f t="shared" si="1"/>
        <v>0</v>
      </c>
      <c r="K8" s="92">
        <f t="shared" si="2"/>
        <v>0</v>
      </c>
      <c r="L8" s="99">
        <v>10</v>
      </c>
      <c r="M8" s="93">
        <f t="shared" si="3"/>
        <v>45</v>
      </c>
      <c r="N8" s="94">
        <v>1</v>
      </c>
      <c r="O8" s="95"/>
      <c r="P8" s="96"/>
    </row>
    <row r="9" spans="1:17">
      <c r="B9" s="98" t="s">
        <v>126</v>
      </c>
      <c r="C9" s="99">
        <v>1.5</v>
      </c>
      <c r="D9" s="100">
        <v>10500</v>
      </c>
      <c r="E9" s="100">
        <v>15000</v>
      </c>
      <c r="F9" s="101">
        <v>40</v>
      </c>
      <c r="G9" s="99">
        <v>2</v>
      </c>
      <c r="H9" s="99">
        <v>10</v>
      </c>
      <c r="I9" s="90">
        <f t="shared" si="0"/>
        <v>12825</v>
      </c>
      <c r="J9" s="91">
        <f t="shared" si="1"/>
        <v>2175</v>
      </c>
      <c r="K9" s="92">
        <f t="shared" si="2"/>
        <v>337.5</v>
      </c>
      <c r="L9" s="99">
        <v>20</v>
      </c>
      <c r="M9" s="93">
        <f t="shared" si="3"/>
        <v>75</v>
      </c>
      <c r="N9" s="94">
        <v>1</v>
      </c>
      <c r="O9" s="95"/>
      <c r="P9" s="96"/>
    </row>
    <row r="10" spans="1:17">
      <c r="A10" s="75"/>
      <c r="B10" s="102" t="s">
        <v>127</v>
      </c>
      <c r="C10" s="99"/>
      <c r="D10" s="100">
        <v>100</v>
      </c>
      <c r="E10" s="100">
        <v>200</v>
      </c>
      <c r="F10" s="99">
        <v>7</v>
      </c>
      <c r="G10" s="99">
        <v>7</v>
      </c>
      <c r="H10" s="99">
        <v>50</v>
      </c>
      <c r="I10" s="90">
        <f t="shared" si="0"/>
        <v>0</v>
      </c>
      <c r="J10" s="91">
        <f t="shared" si="1"/>
        <v>200</v>
      </c>
      <c r="K10" s="92">
        <f t="shared" si="2"/>
        <v>14.285714285714286</v>
      </c>
      <c r="L10" s="99">
        <v>0</v>
      </c>
      <c r="M10" s="93">
        <v>0</v>
      </c>
      <c r="N10" s="94">
        <v>1</v>
      </c>
      <c r="O10" s="95"/>
      <c r="P10" s="96"/>
    </row>
    <row r="11" spans="1:17">
      <c r="A11" s="75"/>
      <c r="B11" s="102" t="s">
        <v>128</v>
      </c>
      <c r="C11" s="99" t="s">
        <v>129</v>
      </c>
      <c r="D11" s="100">
        <v>150</v>
      </c>
      <c r="E11" s="100">
        <v>200</v>
      </c>
      <c r="F11" s="99">
        <v>10</v>
      </c>
      <c r="G11" s="99">
        <v>8</v>
      </c>
      <c r="H11" s="99">
        <v>75</v>
      </c>
      <c r="I11" s="90">
        <f t="shared" si="0"/>
        <v>10</v>
      </c>
      <c r="J11" s="91">
        <f t="shared" si="1"/>
        <v>190</v>
      </c>
      <c r="K11" s="92">
        <f t="shared" si="2"/>
        <v>5</v>
      </c>
      <c r="L11" s="99">
        <v>0</v>
      </c>
      <c r="M11" s="93">
        <f t="shared" si="3"/>
        <v>0</v>
      </c>
      <c r="N11" s="94">
        <v>1</v>
      </c>
      <c r="O11" s="95"/>
      <c r="P11" s="96"/>
    </row>
    <row r="12" spans="1:17">
      <c r="B12" s="98" t="s">
        <v>138</v>
      </c>
      <c r="C12" s="99" t="s">
        <v>139</v>
      </c>
      <c r="D12" s="100">
        <v>250</v>
      </c>
      <c r="E12" s="100">
        <v>400</v>
      </c>
      <c r="F12" s="101">
        <v>20</v>
      </c>
      <c r="G12" s="99">
        <v>20</v>
      </c>
      <c r="H12" s="99">
        <v>25</v>
      </c>
      <c r="I12" s="90">
        <f t="shared" si="0"/>
        <v>0</v>
      </c>
      <c r="J12" s="91">
        <f t="shared" si="1"/>
        <v>400</v>
      </c>
      <c r="K12" s="92">
        <f t="shared" si="2"/>
        <v>15</v>
      </c>
      <c r="L12" s="99">
        <v>1</v>
      </c>
      <c r="M12" s="93">
        <f t="shared" si="3"/>
        <v>0.2</v>
      </c>
      <c r="N12" s="94">
        <v>1</v>
      </c>
      <c r="O12" s="95"/>
      <c r="P12" s="96"/>
    </row>
    <row r="13" spans="1:17" ht="13.8" thickBot="1">
      <c r="B13" s="103" t="s">
        <v>130</v>
      </c>
      <c r="C13" s="104"/>
      <c r="D13" s="105"/>
      <c r="E13" s="106">
        <v>56</v>
      </c>
      <c r="F13" s="107"/>
      <c r="G13" s="107"/>
      <c r="H13" s="107"/>
      <c r="I13" s="108"/>
      <c r="J13" s="109"/>
      <c r="K13" s="110"/>
      <c r="L13" s="107"/>
      <c r="M13" s="111"/>
      <c r="N13" s="112">
        <v>1</v>
      </c>
      <c r="O13" s="113"/>
      <c r="P13" s="114"/>
    </row>
    <row r="14" spans="1:17" ht="13.8" thickBot="1">
      <c r="B14" s="115" t="s">
        <v>131</v>
      </c>
      <c r="C14" s="116"/>
      <c r="D14" s="117">
        <f>SUM(D5:D13)</f>
        <v>17315</v>
      </c>
      <c r="E14" s="118">
        <f>SUM(E5:E12)</f>
        <v>27106.5</v>
      </c>
      <c r="F14" s="119"/>
      <c r="G14" s="76"/>
      <c r="H14" s="76"/>
      <c r="I14" s="120">
        <f>SUM(I5:I12)</f>
        <v>18989.709374999999</v>
      </c>
      <c r="J14" s="121">
        <f>SUM(J5:J12)</f>
        <v>8116.7906249999996</v>
      </c>
      <c r="K14" s="122">
        <f>SUM(K5:K12)</f>
        <v>841.68883928571438</v>
      </c>
      <c r="L14" s="122"/>
      <c r="M14" s="123">
        <f>SUM(M5:M12)</f>
        <v>191.4975</v>
      </c>
      <c r="N14" s="124"/>
      <c r="O14" s="76"/>
      <c r="P14" s="77"/>
      <c r="Q14" s="3"/>
    </row>
    <row r="15" spans="1:17">
      <c r="B15" s="147" t="s">
        <v>132</v>
      </c>
      <c r="C15" s="147"/>
      <c r="D15" s="60"/>
      <c r="E15" s="100">
        <v>2</v>
      </c>
      <c r="F15" s="125"/>
      <c r="G15" s="126"/>
      <c r="H15" s="126"/>
      <c r="J15" s="193" t="s">
        <v>133</v>
      </c>
      <c r="K15" s="194"/>
      <c r="L15" s="195"/>
      <c r="M15" s="127" t="s">
        <v>134</v>
      </c>
      <c r="N15" s="128">
        <f>($M5*N5)+($M6*N6)+($M7*N7)+($M8*N8)+($M9*N9)+($M10*N10)+($M12*N12)+($M11*N11)</f>
        <v>191.4975</v>
      </c>
      <c r="O15" s="128">
        <f t="shared" ref="O15:P15" si="4">($M5*O5)+($M6*O6)+($M7*O7)+($M8*O8)+($M9*O9)+($M10*O10)+($M12*O12)+($M11*O11)</f>
        <v>0</v>
      </c>
      <c r="P15" s="128">
        <f t="shared" si="4"/>
        <v>0</v>
      </c>
    </row>
    <row r="16" spans="1:17" ht="13.8" thickBot="1">
      <c r="J16" s="196"/>
      <c r="K16" s="197"/>
      <c r="L16" s="198"/>
      <c r="M16" s="129" t="s">
        <v>103</v>
      </c>
      <c r="N16" s="130">
        <f>N15/$E$15</f>
        <v>95.748750000000001</v>
      </c>
      <c r="O16" s="130">
        <f>O15/$E$15</f>
        <v>0</v>
      </c>
      <c r="P16" s="131">
        <f>P15/$E$15</f>
        <v>0</v>
      </c>
    </row>
    <row r="17" spans="10:16">
      <c r="J17" s="203" t="s">
        <v>135</v>
      </c>
      <c r="K17" s="204"/>
      <c r="L17" s="205"/>
      <c r="M17" s="132" t="s">
        <v>134</v>
      </c>
      <c r="N17" s="133">
        <f>($K5*N5)+($K6*N6)+($K7*N7)+($K8*N8)+($K9*N9)+($K10*N10)+($K12*N12)+($K11*N11)</f>
        <v>841.68883928571438</v>
      </c>
      <c r="O17" s="133">
        <f t="shared" ref="O17:P17" si="5">($K5*O5)+($K6*O6)+($K7*O7)+($K8*O8)+($K9*O9)+($K10*O10)+($K12*O12)+($K11*O11)</f>
        <v>0</v>
      </c>
      <c r="P17" s="133">
        <f t="shared" si="5"/>
        <v>0</v>
      </c>
    </row>
    <row r="18" spans="10:16" ht="13.8" thickBot="1">
      <c r="J18" s="206"/>
      <c r="K18" s="207"/>
      <c r="L18" s="208"/>
      <c r="M18" s="129" t="s">
        <v>103</v>
      </c>
      <c r="N18" s="130">
        <f>N17/$E$15</f>
        <v>420.84441964285719</v>
      </c>
      <c r="O18" s="130">
        <f>O17/$E$15</f>
        <v>0</v>
      </c>
      <c r="P18" s="131">
        <f>P17/$E$15</f>
        <v>0</v>
      </c>
    </row>
    <row r="19" spans="10:16">
      <c r="J19" s="193" t="s">
        <v>130</v>
      </c>
      <c r="K19" s="194"/>
      <c r="L19" s="195"/>
      <c r="M19" s="132" t="s">
        <v>134</v>
      </c>
      <c r="N19" s="134">
        <f>$E13*N13</f>
        <v>56</v>
      </c>
      <c r="O19" s="135">
        <f>$E13*O13</f>
        <v>0</v>
      </c>
      <c r="P19" s="136">
        <f>$E13*P13</f>
        <v>0</v>
      </c>
    </row>
    <row r="20" spans="10:16" ht="13.8" thickBot="1">
      <c r="J20" s="196"/>
      <c r="K20" s="197"/>
      <c r="L20" s="198"/>
      <c r="M20" s="129" t="s">
        <v>103</v>
      </c>
      <c r="N20" s="130">
        <f>N19/$E$15</f>
        <v>28</v>
      </c>
      <c r="O20" s="130">
        <f>O19/$E$15</f>
        <v>0</v>
      </c>
      <c r="P20" s="131">
        <f>P19/$E$15</f>
        <v>0</v>
      </c>
    </row>
  </sheetData>
  <mergeCells count="6">
    <mergeCell ref="N2:P3"/>
    <mergeCell ref="B15:C15"/>
    <mergeCell ref="J15:L16"/>
    <mergeCell ref="J17:L18"/>
    <mergeCell ref="J19:L20"/>
    <mergeCell ref="B2:M3"/>
  </mergeCells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Small Acreage Meat Goat</vt:lpstr>
      <vt:lpstr>Small Acreage Hair Sheep</vt:lpstr>
      <vt:lpstr>Small Acreage Fixed Costs</vt:lpstr>
      <vt:lpstr>'Small Acreage Hair Sheep'!Print_Area</vt:lpstr>
    </vt:vector>
  </TitlesOfParts>
  <Company>TCE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Polk</dc:creator>
  <cp:lastModifiedBy>Bill.Thompson</cp:lastModifiedBy>
  <cp:lastPrinted>2013-08-30T14:53:58Z</cp:lastPrinted>
  <dcterms:created xsi:type="dcterms:W3CDTF">2009-01-08T18:42:25Z</dcterms:created>
  <dcterms:modified xsi:type="dcterms:W3CDTF">2013-08-30T15:05:49Z</dcterms:modified>
</cp:coreProperties>
</file>